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9095" windowHeight="7365"/>
  </bookViews>
  <sheets>
    <sheet name="Раздел 1" sheetId="1" r:id="rId1"/>
    <sheet name="Раздел 1.2" sheetId="2" r:id="rId2"/>
    <sheet name="Раздел 2" sheetId="3" r:id="rId3"/>
    <sheet name="Подпись" sheetId="4" r:id="rId4"/>
  </sheets>
  <calcPr calcId="125725" refMode="R1C1"/>
</workbook>
</file>

<file path=xl/calcChain.xml><?xml version="1.0" encoding="utf-8"?>
<calcChain xmlns="http://schemas.openxmlformats.org/spreadsheetml/2006/main">
  <c r="E40" i="1"/>
  <c r="I36" i="2"/>
  <c r="D33"/>
  <c r="D34"/>
  <c r="I32"/>
  <c r="D32" s="1"/>
  <c r="E19" i="1" l="1"/>
  <c r="E17" s="1"/>
  <c r="F20"/>
  <c r="G20"/>
  <c r="E20"/>
  <c r="E116"/>
  <c r="F30" i="2"/>
  <c r="D30"/>
  <c r="D28"/>
  <c r="D26"/>
  <c r="F28"/>
  <c r="F26"/>
  <c r="I18" l="1"/>
  <c r="D18" s="1"/>
  <c r="D19"/>
  <c r="G19" i="1"/>
  <c r="G17" s="1"/>
  <c r="F19"/>
  <c r="F17" s="1"/>
  <c r="E15" i="2"/>
  <c r="I85"/>
  <c r="I87"/>
  <c r="D100"/>
  <c r="I74" l="1"/>
  <c r="I71" s="1"/>
  <c r="I15"/>
  <c r="D99"/>
  <c r="G43"/>
  <c r="H43"/>
  <c r="I43"/>
  <c r="I41" s="1"/>
  <c r="E48" l="1"/>
  <c r="I35" l="1"/>
  <c r="I11" s="1"/>
  <c r="F85" l="1"/>
  <c r="F48"/>
  <c r="F55"/>
  <c r="D60" l="1"/>
  <c r="E51" l="1"/>
  <c r="F24" l="1"/>
  <c r="D24" s="1"/>
  <c r="E74" l="1"/>
  <c r="E33" i="1" l="1"/>
  <c r="F82" i="2"/>
  <c r="F73"/>
  <c r="F43" l="1"/>
  <c r="E31" i="1"/>
  <c r="E73" l="1"/>
  <c r="E29"/>
  <c r="E26" s="1"/>
  <c r="F16" i="3"/>
  <c r="F74" i="2" l="1"/>
  <c r="F71" s="1"/>
  <c r="E97" i="1"/>
  <c r="E93" s="1"/>
  <c r="F112"/>
  <c r="E73" i="2" l="1"/>
  <c r="G101" i="1" l="1"/>
  <c r="G97" s="1"/>
  <c r="F101"/>
  <c r="F97" s="1"/>
  <c r="D87" i="2" l="1"/>
  <c r="E67" i="1"/>
  <c r="F67"/>
  <c r="D108"/>
  <c r="F58" i="2" l="1"/>
  <c r="E58"/>
  <c r="D52"/>
  <c r="D69" l="1"/>
  <c r="D70"/>
  <c r="D82"/>
  <c r="D13" l="1"/>
  <c r="D21"/>
  <c r="D20"/>
  <c r="D37"/>
  <c r="D36"/>
  <c r="D35" l="1"/>
  <c r="E43"/>
  <c r="E41" l="1"/>
  <c r="E40" s="1"/>
  <c r="H17" i="3"/>
  <c r="D48" i="2" l="1"/>
  <c r="E66" i="1"/>
  <c r="D83" i="2"/>
  <c r="I58"/>
  <c r="F51" i="1" l="1"/>
  <c r="F49" s="1"/>
  <c r="F93"/>
  <c r="H16" i="3"/>
  <c r="G17"/>
  <c r="G16" s="1"/>
  <c r="F41" i="2"/>
  <c r="F40" s="1"/>
  <c r="I64"/>
  <c r="E64"/>
  <c r="G26" i="1"/>
  <c r="F26"/>
  <c r="H93"/>
  <c r="G93"/>
  <c r="E39"/>
  <c r="E38" s="1"/>
  <c r="D15" i="2" l="1"/>
  <c r="G25" i="1" l="1"/>
  <c r="F25"/>
  <c r="E25"/>
  <c r="E14" s="1"/>
  <c r="H7" i="3" l="1"/>
  <c r="G36"/>
  <c r="G37" s="1"/>
  <c r="G7"/>
  <c r="G67" i="1"/>
  <c r="G66" s="1"/>
  <c r="F66"/>
  <c r="F48"/>
  <c r="G51"/>
  <c r="G49" s="1"/>
  <c r="G48" s="1"/>
  <c r="H36" i="3" l="1"/>
  <c r="H37" s="1"/>
  <c r="F36"/>
  <c r="F37" s="1"/>
  <c r="D56" i="2" l="1"/>
  <c r="D55"/>
  <c r="D54"/>
  <c r="D51"/>
  <c r="D50"/>
  <c r="D49"/>
  <c r="G41"/>
  <c r="H41"/>
  <c r="I40"/>
  <c r="E51" i="1" l="1"/>
  <c r="E49" s="1"/>
  <c r="E48" s="1"/>
  <c r="D41" i="2"/>
  <c r="D44"/>
  <c r="D43"/>
  <c r="G40" l="1"/>
  <c r="H40"/>
  <c r="D63"/>
  <c r="D62"/>
  <c r="D61"/>
  <c r="G74"/>
  <c r="G71" s="1"/>
  <c r="H74"/>
  <c r="H71" s="1"/>
  <c r="E71"/>
  <c r="E39" s="1"/>
  <c r="D79"/>
  <c r="D80"/>
  <c r="D81"/>
  <c r="D76"/>
  <c r="D75"/>
  <c r="D77"/>
  <c r="D78"/>
  <c r="D84"/>
  <c r="D85"/>
  <c r="D73"/>
  <c r="E77" i="1"/>
  <c r="E46" s="1"/>
  <c r="D68" i="2"/>
  <c r="D67"/>
  <c r="D65"/>
  <c r="F64"/>
  <c r="F39" s="1"/>
  <c r="G64"/>
  <c r="H64"/>
  <c r="G58"/>
  <c r="D58" s="1"/>
  <c r="H58"/>
  <c r="D74" l="1"/>
  <c r="I39"/>
  <c r="D71"/>
  <c r="H39"/>
  <c r="D40"/>
  <c r="G39"/>
  <c r="D64"/>
  <c r="H11"/>
  <c r="D17"/>
  <c r="G121" i="1"/>
  <c r="F121"/>
  <c r="E121"/>
  <c r="G77"/>
  <c r="F77"/>
  <c r="F46" s="1"/>
  <c r="G39"/>
  <c r="G38" s="1"/>
  <c r="G14" s="1"/>
  <c r="F39"/>
  <c r="F38" s="1"/>
  <c r="F14" s="1"/>
  <c r="H10"/>
  <c r="G10"/>
  <c r="F10"/>
  <c r="G46" l="1"/>
  <c r="D39" i="2"/>
  <c r="F11"/>
  <c r="E11"/>
  <c r="D11" l="1"/>
</calcChain>
</file>

<file path=xl/sharedStrings.xml><?xml version="1.0" encoding="utf-8"?>
<sst xmlns="http://schemas.openxmlformats.org/spreadsheetml/2006/main" count="459" uniqueCount="258">
  <si>
    <t>Раздел 1.  Показатели по поступлениям и выплатам учреждения (подразделения)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</si>
  <si>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</si>
  <si>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</si>
  <si>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</si>
  <si>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Сумма</t>
  </si>
  <si>
    <t xml:space="preserve">за </t>
  </si>
  <si>
    <t xml:space="preserve">Остаток средств на начало текущего финансового года </t>
  </si>
  <si>
    <t>x</t>
  </si>
  <si>
    <t>в том числе:</t>
  </si>
  <si>
    <t>…</t>
  </si>
  <si>
    <t xml:space="preserve">Остаток средств на конец текущего финансового года </t>
  </si>
  <si>
    <t>Доходы, всего:</t>
  </si>
  <si>
    <t>доходы от оказания услуг, работ, компенсации затрат учреждений, всего</t>
  </si>
  <si>
    <t xml:space="preserve">субсидии на финансовое обеспечение выполнения государственного задания 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</si>
  <si>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</si>
  <si>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</si>
  <si>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</si>
  <si>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</si>
  <si>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из них:</t>
  </si>
  <si>
    <t>субсидии на осуществление капитальных вложений</t>
  </si>
  <si>
    <t>доходы от операций с активами, всего</t>
  </si>
  <si>
    <t xml:space="preserve">прочие поступления, всего </t>
  </si>
  <si>
    <t>увеличение остатков денежных средств за счет возврата дебиторской задолженности прошлых лет</t>
  </si>
  <si>
    <t>Расходы, всего</t>
  </si>
  <si>
    <t>х</t>
  </si>
  <si>
    <t>на выплаты персоналу, всего</t>
  </si>
  <si>
    <t>на фонд оплаты труда со взносами по обязательному социальному страхованию на выплаты по оплате труда</t>
  </si>
  <si>
    <t>111, 119</t>
  </si>
  <si>
    <t>в том числе: оплата труда</t>
  </si>
  <si>
    <t>педагогических работников</t>
  </si>
  <si>
    <t>профессорско-преподавательского состава</t>
  </si>
  <si>
    <t>научных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</si>
  <si>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</si>
  <si>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</si>
  <si>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</si>
  <si>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</si>
  <si>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</si>
  <si>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</si>
  <si>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</si>
  <si>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</si>
  <si>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</si>
  <si>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</si>
  <si>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</si>
  <si>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</si>
  <si>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</si>
  <si>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</si>
  <si>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</si>
  <si>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</si>
  <si>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</si>
  <si>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</si>
  <si>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</si>
  <si>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</si>
  <si>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</si>
  <si>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</si>
  <si>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</si>
  <si>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</si>
  <si>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</si>
  <si>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</si>
  <si>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</si>
  <si>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</si>
  <si>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</si>
  <si>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</si>
  <si>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</si>
  <si>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возврат в бюджет средств субсидии</t>
  </si>
  <si>
    <t>за пределами планового периода</t>
  </si>
  <si>
    <t>Аналитический код</t>
  </si>
  <si>
    <t>Раздел 1.2. Показатели по поступлениям и выплатам Учреждения (подразделения)</t>
  </si>
  <si>
    <t>Всего</t>
  </si>
  <si>
    <t>в соответствии</t>
  </si>
  <si>
    <t>с абзацем вторым пункта 1</t>
  </si>
  <si>
    <t>статьи 78.1 Бюджетного кодекса Российской Федерации</t>
  </si>
  <si>
    <t>поступления</t>
  </si>
  <si>
    <t>от оказания услуг (выполнения работ) на платной основе и от иной приносящей доход деятельности</t>
  </si>
  <si>
    <t xml:space="preserve">Поступления от </t>
  </si>
  <si>
    <t>доходов, всего:</t>
  </si>
  <si>
    <t>X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</si>
  <si>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</si>
  <si>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</si>
  <si>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</si>
  <si>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</si>
  <si>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</si>
  <si>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</si>
  <si>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</si>
  <si>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</si>
  <si>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</si>
  <si>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</si>
  <si>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</si>
  <si>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</si>
  <si>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</si>
  <si>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</si>
  <si>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</si>
  <si>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</si>
  <si>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</si>
  <si>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</si>
  <si>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</si>
  <si>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</si>
  <si>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 xml:space="preserve">субсидии, предос-тавляемые 
в соответствии 
с абзацем вторым пункта 1 
статьи 78.1 Бюд-жетного кодекса Российской Феде-рации
</t>
  </si>
  <si>
    <t>Объем финансового обеспечения, руб. (с точностью до двух знаков после запятой - 0,00)</t>
  </si>
  <si>
    <t>Раздел 2.  Сведения по выплатам на закупки товаров, работ, услуг</t>
  </si>
  <si>
    <t>N п/п</t>
  </si>
  <si>
    <t>Коды строк</t>
  </si>
  <si>
    <t>Год начала закупки</t>
  </si>
  <si>
    <t>пределами планового периода</t>
  </si>
  <si>
    <t xml:space="preserve">Выплаты на закупку товаров, работ, услуг, всего 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</si>
  <si>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</si>
  <si>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от 5 апреля 2013 г. № 44-ФЗ "О контрактной системе в сфере закупок товаров, работ, услуг для обеспечения государственных и муниципальных нужд"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от 18 июля 2011 г. № 223-ФЗ "О закупках товаров, работ, услуг отдельными видами юридических лиц" 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</si>
  <si>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</si>
  <si>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44-ФЗ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223-ФЗ </t>
    </r>
  </si>
  <si>
    <t>1.3.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</si>
  <si>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</si>
  <si>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44-ФЗ и Федерального </t>
    </r>
    <r>
      <rPr>
        <sz val="12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223-ФЗ </t>
    </r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</si>
  <si>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</si>
  <si>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</si>
  <si>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№ 44-ФЗ</t>
  </si>
  <si>
    <t>1.4.1.2.</t>
  </si>
  <si>
    <t xml:space="preserve">в соответствии с Федеральным законом №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</si>
  <si>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</si>
  <si>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</si>
  <si>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</si>
  <si>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</si>
  <si>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</si>
  <si>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</si>
  <si>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</si>
  <si>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прочих источников финансового обеспечения</t>
  </si>
  <si>
    <t>1.4.4.1.</t>
  </si>
  <si>
    <t>1.4.4.2.</t>
  </si>
  <si>
    <t>в соответствии с Федеральным законом № 223-ФЗ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</si>
  <si>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</si>
  <si>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</si>
  <si>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</si>
  <si>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</si>
  <si>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</si>
  <si>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1.4.1.</t>
  </si>
  <si>
    <t xml:space="preserve">Руководитель финансово-экономической службы </t>
  </si>
  <si>
    <t>государственного учреждения (подразделения) _____________/__________________________</t>
  </si>
  <si>
    <t xml:space="preserve">                                                                                                     (подпись)              (расшифровка подписи)</t>
  </si>
  <si>
    <r>
      <t xml:space="preserve">                    М.П</t>
    </r>
    <r>
      <rPr>
        <sz val="14"/>
        <color theme="1"/>
        <rFont val="Times New Roman"/>
        <family val="1"/>
        <charset val="204"/>
      </rPr>
      <t>.</t>
    </r>
  </si>
  <si>
    <t>Главный бухгалтер учреждения (подразделения) _____________/__________________________</t>
  </si>
  <si>
    <r>
      <t xml:space="preserve">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(подпись)              (расшифровка подписи)</t>
    </r>
  </si>
  <si>
    <t xml:space="preserve">Исполнитель _____________/_______________________   </t>
  </si>
  <si>
    <t xml:space="preserve">                                (подпись)               (расшифровка подписи)</t>
  </si>
  <si>
    <t>Тел. _________________</t>
  </si>
  <si>
    <t>Начальник управления экономики образования и финансов                                                              С.Е. Бурдейная</t>
  </si>
  <si>
    <t>доход от сдачи макулатуры, металлолома</t>
  </si>
  <si>
    <t>(111,119)</t>
  </si>
  <si>
    <t>уплата за негативное воздействие на окружающую среду</t>
  </si>
  <si>
    <t>закупка товаров, работ, услуг в целях капитального ремонта государственного имущества</t>
  </si>
  <si>
    <t>прочая закупка товаров,
работ и услуг для обеспечения государственных (муниципальных) нужд</t>
  </si>
  <si>
    <t>из них: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</si>
  <si>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</si>
  <si>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</si>
  <si>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</si>
  <si>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</si>
  <si>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</si>
  <si>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</si>
  <si>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</si>
  <si>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</si>
  <si>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</si>
  <si>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 xml:space="preserve">поступления 
от оказания ус-луг (выполне-ния работ) на платной основе и от иной при-носящей доход деятельности
</t>
  </si>
  <si>
    <t>остаток средств от приносяцей доход деятельности</t>
  </si>
  <si>
    <t>Главный бухгалтер учреждения _____________/Гуляева Е.Р.</t>
  </si>
  <si>
    <t>Исполнитель _____________/Борохова Е.Ю.</t>
  </si>
  <si>
    <t>Тел. 88619528162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</si>
  <si>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</si>
  <si>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</si>
  <si>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из них:
гранты, предоставляемые бюджетным учрежде-ниям</t>
  </si>
  <si>
    <t>1410.1</t>
  </si>
  <si>
    <t>1410.2</t>
  </si>
  <si>
    <t>1410.3</t>
  </si>
  <si>
    <t>из них :</t>
  </si>
  <si>
    <t>иные выплаты населению</t>
  </si>
  <si>
    <t>в том числе социальное обеспечение детей-сирот и детей, оставшихся без попечения родителей</t>
  </si>
  <si>
    <t>2240.1</t>
  </si>
  <si>
    <t>уплата штрафов, пеней, иных платежей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</si>
  <si>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</si>
  <si>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</si>
  <si>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</si>
  <si>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</si>
  <si>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</si>
  <si>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</si>
  <si>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</si>
  <si>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</si>
  <si>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</si>
  <si>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</si>
  <si>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Код по бюджет-ной клас-сификации Россий-ской Фе-дерации</t>
  </si>
  <si>
    <t>4.1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</si>
  <si>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</si>
  <si>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</t>
  </si>
  <si>
    <t xml:space="preserve">в том числе:
в соответствии с Федеральным законом № 44-ФЗ
</t>
  </si>
  <si>
    <t>из них *</t>
  </si>
  <si>
    <t>26310.1</t>
  </si>
  <si>
    <t>1.3.2</t>
  </si>
  <si>
    <t>из них *:</t>
  </si>
  <si>
    <t>26421.1</t>
  </si>
  <si>
    <t>26430.1</t>
  </si>
  <si>
    <t>26441.1</t>
  </si>
  <si>
    <t xml:space="preserve">Субсидии на обеспечение доступности для инвалидов и других маломобильных групп </t>
  </si>
  <si>
    <t>1410.5</t>
  </si>
  <si>
    <t>субсидии на оснащение помещений учреждений оборудованием для обеззараживания воздуха</t>
  </si>
  <si>
    <t xml:space="preserve">доход от услуг столовой </t>
  </si>
  <si>
    <t>доход от возмещ коммунальных услуг в общежитии</t>
  </si>
  <si>
    <t>2640.11</t>
  </si>
  <si>
    <t>выплата стипендий, социальная поддержка обучающихся за счет средств стипендиального фонда</t>
  </si>
  <si>
    <t>в том числе: закупку научно-исследовательских и опытно-конструкторских и технологических работ</t>
  </si>
  <si>
    <t>расходы на 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</si>
  <si>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расходы на закупку энергетических ресурсов</t>
  </si>
  <si>
    <t>в том числе: приобретение объектов недвижимого имущества  государственными (муниципальными) учреждениями</t>
  </si>
  <si>
    <t>на 2021 г.  текущий финансовый год</t>
  </si>
  <si>
    <t>на 2022 г. первый год планового  периода</t>
  </si>
  <si>
    <t>на 2023 г. второй  год планового  периода</t>
  </si>
  <si>
    <t xml:space="preserve">
услуги связи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</si>
  <si>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</si>
  <si>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</si>
  <si>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</si>
  <si>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закупку научно-исследовательских, опытно-конструкторских и технологических работ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</si>
  <si>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</si>
  <si>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</si>
  <si>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 xml:space="preserve">закупку товаров, работ, услуг в целях создания, развития, эксплуатации и вывода из эксплуатации государственных информационных систем </t>
  </si>
  <si>
    <t>монтажные работы по программе "Обеспечение безопасности населения"</t>
  </si>
  <si>
    <t>1410.6</t>
  </si>
  <si>
    <t>1410.7</t>
  </si>
  <si>
    <t>244 (223)</t>
  </si>
  <si>
    <t>243 (225)</t>
  </si>
  <si>
    <t>247 (223)</t>
  </si>
  <si>
    <t>1410.4</t>
  </si>
  <si>
    <t>1410.8</t>
  </si>
  <si>
    <t>Субсидии на обеспечение проведения государственной итоговой аттестации в форме демонстрационного экзамена в организациях, осуществляющих образовательную деятельность по программам среднего профессионального образования</t>
  </si>
  <si>
    <t>из них "**":</t>
  </si>
  <si>
    <t>26430.2</t>
  </si>
  <si>
    <t>26310.2</t>
  </si>
  <si>
    <t>26441.2</t>
  </si>
  <si>
    <t>на 31.12.2021 г.</t>
  </si>
  <si>
    <t>доходы от деятельности учебных хозяйств</t>
  </si>
  <si>
    <t xml:space="preserve">доход от сдачи макулатуры </t>
  </si>
  <si>
    <t>доходы от деятельности учебно-производственных мастерских</t>
  </si>
  <si>
    <t>доходы от собственности(найм помещения в общежитии)</t>
  </si>
  <si>
    <t>доход от учебных хозяйств</t>
  </si>
  <si>
    <t>доходы от оказания услуг, работ на платной основе и от приносящей доход деятельности, всего:</t>
  </si>
  <si>
    <t>доходы от платной образовательной деятельности</t>
  </si>
  <si>
    <t>1211.1</t>
  </si>
  <si>
    <t>1211.2</t>
  </si>
  <si>
    <t>из них на:</t>
  </si>
  <si>
    <t>1900.1</t>
  </si>
  <si>
    <t>1900.2</t>
  </si>
  <si>
    <t>1900.3</t>
  </si>
  <si>
    <t>Предоставление субсидий государственным бюджетным и автономным учреждениям Краснодарского края на выплату стипендий</t>
  </si>
  <si>
    <t>Компенсация расходов на оплату жилых помещений, отопления и осещения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</si>
  <si>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Обеспечение бесплатным питанием обучающихся в государственных образовательных организациях Краснодарского края за счет средств краевого бюджета, осваивающих программы подготовки квалифицированных рабочих и служащих</t>
  </si>
  <si>
    <t>Предоставление субсидий государственным бюджетным, автономным учреждениям Краснодарского края на обеспечение выплат ежемесячного денежного вознаграждения за классное руководство педагогическим работникам государственных общеобразовательных организаций Краснодарского края, а также за выполнение функций классного руководителя (куратора) педагогическим работникам государственных профессиональных образовательных организаций Краснодарского края,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</si>
  <si>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субсидии по программе "Обеспечение безопасности населения". Комплекс антитеррористических мероприятий</t>
  </si>
  <si>
    <t>Комплекс антитеррористических мероприятий</t>
  </si>
  <si>
    <t>доходы от собственности, (найм помещения в общежития)</t>
  </si>
  <si>
    <t>доход от возмещения коммунальных услуг в общежитии</t>
  </si>
  <si>
    <t>1800.1</t>
  </si>
  <si>
    <t>1800.2</t>
  </si>
  <si>
    <t>из них: налог на прибыль</t>
  </si>
  <si>
    <t>налог на добавленную стоимость</t>
  </si>
  <si>
    <t>Подписано ЭЦП Маркозов Арамаис Сергеевич дата  09.09.2022  время 14:52:26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</si>
</sst>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rgb="FF26282F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center" wrapText="1"/>
    </xf>
    <xf numFmtId="0" fontId="3" fillId="0" borderId="0" xfId="0" applyFont="1"/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3" fillId="0" borderId="5" xfId="0" applyFont="1" applyBorder="1" applyAlignment="1">
      <alignment horizontal="center" wrapText="1"/>
    </xf>
    <xf numFmtId="0" fontId="7" fillId="0" borderId="13" xfId="0" applyFont="1" applyBorder="1"/>
    <xf numFmtId="0" fontId="3" fillId="0" borderId="1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6" fillId="0" borderId="27" xfId="1" applyFont="1" applyBorder="1" applyAlignment="1" applyProtection="1">
      <alignment horizontal="center" wrapText="1"/>
    </xf>
    <xf numFmtId="0" fontId="6" fillId="0" borderId="14" xfId="1" applyFont="1" applyBorder="1" applyAlignment="1" applyProtection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7" fillId="0" borderId="15" xfId="0" applyFont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8" xfId="1" applyBorder="1" applyAlignment="1" applyProtection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9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2" fontId="0" fillId="0" borderId="0" xfId="0" applyNumberFormat="1"/>
    <xf numFmtId="0" fontId="10" fillId="3" borderId="35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/>
    <xf numFmtId="4" fontId="3" fillId="2" borderId="44" xfId="0" applyNumberFormat="1" applyFont="1" applyFill="1" applyBorder="1" applyAlignment="1">
      <alignment horizontal="center" wrapText="1"/>
    </xf>
    <xf numFmtId="4" fontId="3" fillId="2" borderId="45" xfId="0" applyNumberFormat="1" applyFont="1" applyFill="1" applyBorder="1" applyAlignment="1">
      <alignment horizontal="center" wrapText="1"/>
    </xf>
    <xf numFmtId="4" fontId="3" fillId="2" borderId="24" xfId="0" applyNumberFormat="1" applyFont="1" applyFill="1" applyBorder="1"/>
    <xf numFmtId="4" fontId="3" fillId="2" borderId="42" xfId="0" applyNumberFormat="1" applyFont="1" applyFill="1" applyBorder="1" applyAlignment="1">
      <alignment horizontal="center" wrapText="1"/>
    </xf>
    <xf numFmtId="4" fontId="3" fillId="2" borderId="22" xfId="0" applyNumberFormat="1" applyFont="1" applyFill="1" applyBorder="1" applyAlignment="1">
      <alignment horizontal="center" wrapText="1"/>
    </xf>
    <xf numFmtId="4" fontId="3" fillId="2" borderId="41" xfId="0" applyNumberFormat="1" applyFont="1" applyFill="1" applyBorder="1"/>
    <xf numFmtId="4" fontId="3" fillId="2" borderId="43" xfId="0" applyNumberFormat="1" applyFont="1" applyFill="1" applyBorder="1" applyAlignment="1">
      <alignment horizontal="center" wrapText="1"/>
    </xf>
    <xf numFmtId="4" fontId="3" fillId="2" borderId="25" xfId="0" applyNumberFormat="1" applyFont="1" applyFill="1" applyBorder="1"/>
    <xf numFmtId="4" fontId="3" fillId="2" borderId="46" xfId="0" applyNumberFormat="1" applyFont="1" applyFill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center" wrapText="1"/>
    </xf>
    <xf numFmtId="4" fontId="3" fillId="2" borderId="47" xfId="0" applyNumberFormat="1" applyFont="1" applyFill="1" applyBorder="1"/>
    <xf numFmtId="4" fontId="3" fillId="2" borderId="10" xfId="0" applyNumberFormat="1" applyFont="1" applyFill="1" applyBorder="1" applyAlignment="1">
      <alignment horizontal="left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36" xfId="0" applyNumberFormat="1" applyFont="1" applyFill="1" applyBorder="1" applyAlignment="1">
      <alignment horizontal="center" vertical="center" wrapText="1"/>
    </xf>
    <xf numFmtId="4" fontId="10" fillId="2" borderId="37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50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4" fontId="10" fillId="2" borderId="38" xfId="0" applyNumberFormat="1" applyFont="1" applyFill="1" applyBorder="1" applyAlignment="1">
      <alignment horizontal="center" vertical="center" wrapText="1"/>
    </xf>
    <xf numFmtId="4" fontId="10" fillId="2" borderId="40" xfId="0" applyNumberFormat="1" applyFont="1" applyFill="1" applyBorder="1" applyAlignment="1">
      <alignment horizontal="center" vertical="center" wrapText="1"/>
    </xf>
    <xf numFmtId="4" fontId="12" fillId="2" borderId="31" xfId="0" applyNumberFormat="1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4" fontId="10" fillId="3" borderId="36" xfId="0" applyNumberFormat="1" applyFont="1" applyFill="1" applyBorder="1" applyAlignment="1">
      <alignment horizontal="center" vertical="center" wrapText="1"/>
    </xf>
    <xf numFmtId="4" fontId="10" fillId="3" borderId="37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10" fillId="3" borderId="3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10" fillId="3" borderId="48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11" fillId="2" borderId="2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vertical="center" wrapText="1"/>
    </xf>
    <xf numFmtId="4" fontId="10" fillId="2" borderId="52" xfId="0" applyNumberFormat="1" applyFont="1" applyFill="1" applyBorder="1" applyAlignment="1">
      <alignment vertical="center" wrapText="1"/>
    </xf>
    <xf numFmtId="4" fontId="10" fillId="2" borderId="53" xfId="0" applyNumberFormat="1" applyFont="1" applyFill="1" applyBorder="1" applyAlignment="1">
      <alignment vertical="center" wrapText="1"/>
    </xf>
    <xf numFmtId="4" fontId="10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4" fontId="3" fillId="4" borderId="8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4" fontId="3" fillId="2" borderId="27" xfId="0" applyNumberFormat="1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4" fontId="3" fillId="2" borderId="2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top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5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wrapText="1"/>
    </xf>
    <xf numFmtId="4" fontId="3" fillId="2" borderId="26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4" fontId="3" fillId="2" borderId="27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E18600745EBC44CEAA2F53ED324B832AC14D0D5C880FA7E01462A3124D06308CC6831D6314A402F1A3E7AA366F7E5709E429966D577FOCV9P" TargetMode="External"/><Relationship Id="rId1" Type="http://schemas.openxmlformats.org/officeDocument/2006/relationships/hyperlink" Target="consultantplus://offline/ref=E18600745EBC44CEAA2F53ED324B832AC14D0D5C880FA7E01462A3124D06308CC6831D6314A402F1A3E7AA366F7E5709E429966D577FOCV9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5568B1FED2B4F49F20E07BFB5CDEA912D5C9072422A805FBD52EFC8B85C85B716E46A11A22FC3FB4B9B41F1D2232F7J" TargetMode="External"/><Relationship Id="rId3" Type="http://schemas.openxmlformats.org/officeDocument/2006/relationships/hyperlink" Target="consultantplus://offline/ref=5568B1FED2B4F49F20E07BFB5CDEA912D5C8032226A205FBD52EFC8B85C85B717C46F91423F127BFE4FB59482E2ED2C08B883AB5B3473FFAJ" TargetMode="External"/><Relationship Id="rId7" Type="http://schemas.openxmlformats.org/officeDocument/2006/relationships/hyperlink" Target="consultantplus://offline/ref=5568B1FED2B4F49F20E07BFB5CDEA912D5C9072627A305FBD52EFC8B85C85B716E46A11A22FC3FB4B9B41F1D2232F7J" TargetMode="External"/><Relationship Id="rId2" Type="http://schemas.openxmlformats.org/officeDocument/2006/relationships/hyperlink" Target="consultantplus://offline/ref=5568B1FED2B4F49F20E07BFB5CDEA912D5C9072627A305FBD52EFC8B85C85B716E46A11A22FC3FB4B9B41F1D2232F7J" TargetMode="External"/><Relationship Id="rId1" Type="http://schemas.openxmlformats.org/officeDocument/2006/relationships/hyperlink" Target="consultantplus://offline/ref=5568B1FED2B4F49F20E07BFB5CDEA912D5C9072422A805FBD52EFC8B85C85B716E46A11A22FC3FB4B9B41F1D2232F7J" TargetMode="External"/><Relationship Id="rId6" Type="http://schemas.openxmlformats.org/officeDocument/2006/relationships/hyperlink" Target="consultantplus://offline/ref=5568B1FED2B4F49F20E07BFB5CDEA912D5C9072422A805FBD52EFC8B85C85B716E46A11A22FC3FB4B9B41F1D2232F7J" TargetMode="External"/><Relationship Id="rId5" Type="http://schemas.openxmlformats.org/officeDocument/2006/relationships/hyperlink" Target="consultantplus://offline/ref=5568B1FED2B4F49F20E07BFB5CDEA912D5C9072627A305FBD52EFC8B85C85B716E46A11A22FC3FB4B9B41F1D2232F7J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consultantplus://offline/ref=5568B1FED2B4F49F20E07BFB5CDEA912D5C9072422A805FBD52EFC8B85C85B716E46A11A22FC3FB4B9B41F1D2232F7J" TargetMode="External"/><Relationship Id="rId9" Type="http://schemas.openxmlformats.org/officeDocument/2006/relationships/hyperlink" Target="consultantplus://offline/ref=5568B1FED2B4F49F20E07BFB5CDEA912D5C9072627A305FBD52EFC8B85C85B716E46A11A22FC3FB4B9B41F1D2232F7J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topLeftCell="A3" workbookViewId="0">
      <pane ySplit="6" topLeftCell="A9" activePane="bottomLeft" state="frozen"/>
      <selection activeCell="A3" sqref="A3"/>
      <selection pane="bottomLeft" activeCell="A4" sqref="A4:A8"/>
    </sheetView>
  </sheetViews>
  <sheetFormatPr defaultRowHeight="15"/>
  <cols>
    <col min="1" max="1" width="29.28515625" customWidth="1"/>
    <col min="2" max="2" width="8.85546875" customWidth="1"/>
    <col min="3" max="3" width="9" customWidth="1"/>
    <col min="4" max="4" width="11.28515625" customWidth="1"/>
    <col min="5" max="7" width="14.7109375" customWidth="1"/>
    <col min="8" max="8" width="11.28515625" customWidth="1"/>
  </cols>
  <sheetData>
    <row r="1" spans="1:8" ht="18.75">
      <c r="A1" s="215" t="s">
        <v>0</v>
      </c>
      <c r="B1" s="215"/>
      <c r="C1" s="215"/>
      <c r="D1" s="215"/>
      <c r="E1" s="215"/>
      <c r="F1" s="215"/>
      <c r="G1" s="215"/>
      <c r="H1" s="215"/>
    </row>
    <row r="2" spans="1:8" ht="18.75">
      <c r="A2" s="5"/>
      <c r="B2" s="5"/>
      <c r="C2" s="5"/>
      <c r="D2" s="5"/>
      <c r="E2" s="5"/>
      <c r="F2" s="5"/>
      <c r="G2" s="5"/>
      <c r="H2" s="5"/>
    </row>
    <row r="3" spans="1:8" ht="19.5" thickBot="1">
      <c r="A3" s="216" t="s">
        <v>257</v>
      </c>
      <c r="B3" s="216"/>
      <c r="C3" s="216"/>
      <c r="D3" s="216"/>
      <c r="E3" s="216"/>
      <c r="F3" s="216"/>
      <c r="G3" s="216"/>
      <c r="H3" s="216"/>
    </row>
    <row r="4" spans="1:8" ht="29.45" customHeight="1">
      <c r="A4" s="204" t="s">
        <v>1</v>
      </c>
      <c r="B4" s="204" t="s">
        <v>2</v>
      </c>
      <c r="C4" s="204" t="s">
        <v>3</v>
      </c>
      <c r="D4" s="204" t="s">
        <v>65</v>
      </c>
      <c r="E4" s="206" t="s">
        <v>4</v>
      </c>
      <c r="F4" s="207"/>
      <c r="G4" s="207"/>
      <c r="H4" s="208"/>
    </row>
    <row r="5" spans="1:8" ht="15.6" customHeight="1" thickBot="1">
      <c r="A5" s="205"/>
      <c r="B5" s="205"/>
      <c r="C5" s="205"/>
      <c r="D5" s="205"/>
      <c r="E5" s="209"/>
      <c r="F5" s="210"/>
      <c r="G5" s="210"/>
      <c r="H5" s="211"/>
    </row>
    <row r="6" spans="1:8" ht="18.600000000000001" customHeight="1">
      <c r="A6" s="205"/>
      <c r="B6" s="205"/>
      <c r="C6" s="205"/>
      <c r="D6" s="205"/>
      <c r="E6" s="204" t="s">
        <v>207</v>
      </c>
      <c r="F6" s="204" t="s">
        <v>208</v>
      </c>
      <c r="G6" s="204" t="s">
        <v>209</v>
      </c>
      <c r="H6" s="204" t="s">
        <v>64</v>
      </c>
    </row>
    <row r="7" spans="1:8" ht="34.15" customHeight="1">
      <c r="A7" s="205"/>
      <c r="B7" s="205"/>
      <c r="C7" s="205"/>
      <c r="D7" s="205"/>
      <c r="E7" s="205"/>
      <c r="F7" s="205"/>
      <c r="G7" s="205"/>
      <c r="H7" s="205"/>
    </row>
    <row r="8" spans="1:8" ht="55.5" customHeight="1" thickBot="1">
      <c r="A8" s="205"/>
      <c r="B8" s="205"/>
      <c r="C8" s="205"/>
      <c r="D8" s="205"/>
      <c r="E8" s="205"/>
      <c r="F8" s="205"/>
      <c r="G8" s="205"/>
      <c r="H8" s="205"/>
    </row>
    <row r="9" spans="1:8" ht="16.5" thickBot="1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5">
        <v>8</v>
      </c>
    </row>
    <row r="10" spans="1:8" ht="31.5">
      <c r="A10" s="54" t="s">
        <v>6</v>
      </c>
      <c r="B10" s="55">
        <v>1</v>
      </c>
      <c r="C10" s="55" t="s">
        <v>7</v>
      </c>
      <c r="D10" s="55" t="s">
        <v>7</v>
      </c>
      <c r="E10" s="109">
        <v>25152.71</v>
      </c>
      <c r="F10" s="109">
        <f>F11+F12</f>
        <v>0</v>
      </c>
      <c r="G10" s="109">
        <f>G11+G12</f>
        <v>0</v>
      </c>
      <c r="H10" s="110">
        <f>H11+H12</f>
        <v>0</v>
      </c>
    </row>
    <row r="11" spans="1:8" ht="15.75">
      <c r="A11" s="56" t="s">
        <v>8</v>
      </c>
      <c r="B11" s="57"/>
      <c r="C11" s="57"/>
      <c r="D11" s="57"/>
      <c r="E11" s="111"/>
      <c r="F11" s="111"/>
      <c r="G11" s="111"/>
      <c r="H11" s="112"/>
    </row>
    <row r="12" spans="1:8" ht="48" customHeight="1">
      <c r="A12" s="56" t="s">
        <v>159</v>
      </c>
      <c r="B12" s="57"/>
      <c r="C12" s="57"/>
      <c r="D12" s="57"/>
      <c r="E12" s="111">
        <v>25152.71</v>
      </c>
      <c r="F12" s="111"/>
      <c r="G12" s="111"/>
      <c r="H12" s="112"/>
    </row>
    <row r="13" spans="1:8" ht="32.25" customHeight="1" thickBot="1">
      <c r="A13" s="56" t="s">
        <v>10</v>
      </c>
      <c r="B13" s="57">
        <v>2</v>
      </c>
      <c r="C13" s="57" t="s">
        <v>7</v>
      </c>
      <c r="D13" s="57" t="s">
        <v>7</v>
      </c>
      <c r="E13" s="111">
        <v>924399.62</v>
      </c>
      <c r="F13" s="111">
        <v>0</v>
      </c>
      <c r="G13" s="111">
        <v>0</v>
      </c>
      <c r="H13" s="112">
        <v>0</v>
      </c>
    </row>
    <row r="14" spans="1:8" ht="20.25" customHeight="1" thickBot="1">
      <c r="A14" s="130" t="s">
        <v>11</v>
      </c>
      <c r="B14" s="131">
        <v>1000</v>
      </c>
      <c r="C14" s="131"/>
      <c r="D14" s="131"/>
      <c r="E14" s="132">
        <f>E15+E17+E25+E24+E37+E38+E16-169302.58</f>
        <v>66478892.810000002</v>
      </c>
      <c r="F14" s="132">
        <f>F15+F17+F25+F24+F37+F38+F16</f>
        <v>48327000</v>
      </c>
      <c r="G14" s="132">
        <f>G15+G17+G25+G24+G37+G38+G16</f>
        <v>48504900</v>
      </c>
      <c r="H14" s="133"/>
    </row>
    <row r="15" spans="1:8" ht="15" customHeight="1">
      <c r="A15" s="58" t="s">
        <v>8</v>
      </c>
      <c r="B15" s="59">
        <v>1100</v>
      </c>
      <c r="C15" s="59">
        <v>120</v>
      </c>
      <c r="D15" s="59"/>
      <c r="E15" s="113"/>
      <c r="F15" s="113"/>
      <c r="G15" s="113"/>
      <c r="H15" s="114"/>
    </row>
    <row r="16" spans="1:8" ht="46.5" customHeight="1">
      <c r="A16" s="60" t="s">
        <v>251</v>
      </c>
      <c r="B16" s="57">
        <v>1110</v>
      </c>
      <c r="C16" s="57">
        <v>120</v>
      </c>
      <c r="D16" s="57"/>
      <c r="E16" s="111">
        <v>100000</v>
      </c>
      <c r="F16" s="111">
        <v>35000</v>
      </c>
      <c r="G16" s="111">
        <v>35000</v>
      </c>
      <c r="H16" s="112"/>
    </row>
    <row r="17" spans="1:8" ht="47.25">
      <c r="A17" s="60" t="s">
        <v>12</v>
      </c>
      <c r="B17" s="57">
        <v>1200</v>
      </c>
      <c r="C17" s="57">
        <v>130</v>
      </c>
      <c r="D17" s="57">
        <v>131</v>
      </c>
      <c r="E17" s="188">
        <f>E19+E20+E23</f>
        <v>38473885</v>
      </c>
      <c r="F17" s="188">
        <f>F19+F20+F23</f>
        <v>37992000</v>
      </c>
      <c r="G17" s="188">
        <f t="shared" ref="G17" si="0">G19+G20+G23</f>
        <v>38004900</v>
      </c>
      <c r="H17" s="112"/>
    </row>
    <row r="18" spans="1:8" ht="19.5" customHeight="1">
      <c r="A18" s="61" t="s">
        <v>8</v>
      </c>
      <c r="B18" s="62"/>
      <c r="C18" s="63"/>
      <c r="D18" s="62"/>
      <c r="E18" s="115"/>
      <c r="F18" s="115"/>
      <c r="G18" s="115"/>
      <c r="H18" s="116"/>
    </row>
    <row r="19" spans="1:8" ht="49.5" customHeight="1">
      <c r="A19" s="54" t="s">
        <v>13</v>
      </c>
      <c r="B19" s="64">
        <v>1210</v>
      </c>
      <c r="C19" s="55">
        <v>130</v>
      </c>
      <c r="D19" s="64">
        <v>131</v>
      </c>
      <c r="E19" s="109">
        <f>34922800+617200</f>
        <v>35540000</v>
      </c>
      <c r="F19" s="109">
        <f>34834800+617200</f>
        <v>35452000</v>
      </c>
      <c r="G19" s="109">
        <f>34847700+617200</f>
        <v>35464900</v>
      </c>
      <c r="H19" s="110"/>
    </row>
    <row r="20" spans="1:8" ht="49.5" customHeight="1" thickBot="1">
      <c r="A20" s="191" t="s">
        <v>237</v>
      </c>
      <c r="B20" s="57">
        <v>1211</v>
      </c>
      <c r="C20" s="57">
        <v>130</v>
      </c>
      <c r="D20" s="57">
        <v>131</v>
      </c>
      <c r="E20" s="111">
        <f>E21+E22</f>
        <v>2710385</v>
      </c>
      <c r="F20" s="188">
        <f>F21+F22</f>
        <v>2420000</v>
      </c>
      <c r="G20" s="188">
        <f t="shared" ref="G20" si="1">G21+G22</f>
        <v>2420000</v>
      </c>
      <c r="H20" s="112"/>
    </row>
    <row r="21" spans="1:8" ht="45.75" customHeight="1" thickBot="1">
      <c r="A21" s="138" t="s">
        <v>238</v>
      </c>
      <c r="B21" s="57">
        <v>1212</v>
      </c>
      <c r="C21" s="57">
        <v>130</v>
      </c>
      <c r="D21" s="57">
        <v>131</v>
      </c>
      <c r="E21" s="188">
        <v>2597385</v>
      </c>
      <c r="F21" s="188">
        <v>2335000</v>
      </c>
      <c r="G21" s="188">
        <v>2335000</v>
      </c>
      <c r="H21" s="112"/>
    </row>
    <row r="22" spans="1:8" ht="24" customHeight="1">
      <c r="A22" s="148" t="s">
        <v>199</v>
      </c>
      <c r="B22" s="149">
        <v>1213</v>
      </c>
      <c r="C22" s="149">
        <v>130</v>
      </c>
      <c r="D22" s="139">
        <v>131</v>
      </c>
      <c r="E22" s="135">
        <v>113000</v>
      </c>
      <c r="F22" s="135">
        <v>85000</v>
      </c>
      <c r="G22" s="135">
        <v>85000</v>
      </c>
      <c r="H22" s="136"/>
    </row>
    <row r="23" spans="1:8" ht="44.25" customHeight="1">
      <c r="A23" s="148" t="s">
        <v>252</v>
      </c>
      <c r="B23" s="149">
        <v>1214</v>
      </c>
      <c r="C23" s="149">
        <v>130</v>
      </c>
      <c r="D23" s="139">
        <v>134</v>
      </c>
      <c r="E23" s="135">
        <v>223500</v>
      </c>
      <c r="F23" s="135">
        <v>120000</v>
      </c>
      <c r="G23" s="135">
        <v>120000</v>
      </c>
      <c r="H23" s="136"/>
    </row>
    <row r="24" spans="1:8" ht="64.5" customHeight="1">
      <c r="A24" s="147" t="s">
        <v>14</v>
      </c>
      <c r="B24" s="134">
        <v>1300</v>
      </c>
      <c r="C24" s="134">
        <v>140</v>
      </c>
      <c r="D24" s="134"/>
      <c r="E24" s="111"/>
      <c r="F24" s="111"/>
      <c r="G24" s="111"/>
      <c r="H24" s="112"/>
    </row>
    <row r="25" spans="1:8" ht="31.5">
      <c r="A25" s="65" t="s">
        <v>15</v>
      </c>
      <c r="B25" s="57">
        <v>1400</v>
      </c>
      <c r="C25" s="57">
        <v>150</v>
      </c>
      <c r="D25" s="57">
        <v>152</v>
      </c>
      <c r="E25" s="111">
        <f>E26</f>
        <v>12827947.210000001</v>
      </c>
      <c r="F25" s="111">
        <f t="shared" ref="F25:G25" si="2">F26</f>
        <v>0</v>
      </c>
      <c r="G25" s="111">
        <f t="shared" si="2"/>
        <v>0</v>
      </c>
      <c r="H25" s="112"/>
    </row>
    <row r="26" spans="1:8" ht="18.75" customHeight="1">
      <c r="A26" s="61" t="s">
        <v>8</v>
      </c>
      <c r="B26" s="217">
        <v>1410</v>
      </c>
      <c r="C26" s="217">
        <v>150</v>
      </c>
      <c r="D26" s="217">
        <v>152</v>
      </c>
      <c r="E26" s="213">
        <f>E29+E30+E31+E34+E35+E33+E32+E36</f>
        <v>12827947.210000001</v>
      </c>
      <c r="F26" s="213">
        <f>F29+F30+F31</f>
        <v>0</v>
      </c>
      <c r="G26" s="213">
        <f>G29+G30+G31</f>
        <v>0</v>
      </c>
      <c r="H26" s="214"/>
    </row>
    <row r="27" spans="1:8" ht="18.75" customHeight="1">
      <c r="A27" s="54" t="s">
        <v>17</v>
      </c>
      <c r="B27" s="220"/>
      <c r="C27" s="220"/>
      <c r="D27" s="220"/>
      <c r="E27" s="218"/>
      <c r="F27" s="218"/>
      <c r="G27" s="218"/>
      <c r="H27" s="219"/>
    </row>
    <row r="28" spans="1:8" ht="18.75" customHeight="1">
      <c r="A28" s="54" t="s">
        <v>169</v>
      </c>
      <c r="B28" s="57"/>
      <c r="C28" s="57"/>
      <c r="D28" s="57"/>
      <c r="E28" s="111"/>
      <c r="F28" s="111"/>
      <c r="G28" s="111"/>
      <c r="H28" s="112"/>
    </row>
    <row r="29" spans="1:8" ht="93.75" customHeight="1">
      <c r="A29" s="56" t="s">
        <v>245</v>
      </c>
      <c r="B29" s="57" t="s">
        <v>166</v>
      </c>
      <c r="C29" s="57">
        <v>150</v>
      </c>
      <c r="D29" s="57">
        <v>152</v>
      </c>
      <c r="E29" s="111">
        <f>6477500+328500</f>
        <v>6806000</v>
      </c>
      <c r="F29" s="111">
        <v>0</v>
      </c>
      <c r="G29" s="111">
        <v>0</v>
      </c>
      <c r="H29" s="112"/>
    </row>
    <row r="30" spans="1:8" ht="193.5" customHeight="1">
      <c r="A30" s="56" t="s">
        <v>246</v>
      </c>
      <c r="B30" s="57" t="s">
        <v>167</v>
      </c>
      <c r="C30" s="57">
        <v>150</v>
      </c>
      <c r="D30" s="57">
        <v>152</v>
      </c>
      <c r="E30" s="111">
        <v>328900</v>
      </c>
      <c r="F30" s="111">
        <v>0</v>
      </c>
      <c r="G30" s="111">
        <v>0</v>
      </c>
      <c r="H30" s="112"/>
    </row>
    <row r="31" spans="1:8" ht="173.25">
      <c r="A31" s="56" t="s">
        <v>247</v>
      </c>
      <c r="B31" s="57" t="s">
        <v>168</v>
      </c>
      <c r="C31" s="57">
        <v>150</v>
      </c>
      <c r="D31" s="57">
        <v>152</v>
      </c>
      <c r="E31" s="111">
        <f>2060400+41000</f>
        <v>2101400</v>
      </c>
      <c r="F31" s="111">
        <v>0</v>
      </c>
      <c r="G31" s="111">
        <v>0</v>
      </c>
      <c r="H31" s="112"/>
    </row>
    <row r="32" spans="1:8" ht="238.5" customHeight="1">
      <c r="A32" s="56" t="s">
        <v>248</v>
      </c>
      <c r="B32" s="167" t="s">
        <v>224</v>
      </c>
      <c r="C32" s="167">
        <v>150</v>
      </c>
      <c r="D32" s="167">
        <v>152</v>
      </c>
      <c r="E32" s="165">
        <v>546840</v>
      </c>
      <c r="F32" s="165"/>
      <c r="G32" s="165"/>
      <c r="H32" s="166"/>
    </row>
    <row r="33" spans="1:8" ht="78.75">
      <c r="A33" s="56" t="s">
        <v>249</v>
      </c>
      <c r="B33" s="164" t="s">
        <v>197</v>
      </c>
      <c r="C33" s="164">
        <v>150</v>
      </c>
      <c r="D33" s="164">
        <v>152</v>
      </c>
      <c r="E33" s="162">
        <f>2889822.99-260576.6</f>
        <v>2629246.39</v>
      </c>
      <c r="F33" s="162"/>
      <c r="G33" s="162"/>
      <c r="H33" s="163"/>
    </row>
    <row r="34" spans="1:8" ht="163.5" customHeight="1">
      <c r="A34" s="56" t="s">
        <v>226</v>
      </c>
      <c r="B34" s="189" t="s">
        <v>225</v>
      </c>
      <c r="C34" s="189">
        <v>150</v>
      </c>
      <c r="D34" s="189">
        <v>152</v>
      </c>
      <c r="E34" s="188">
        <v>415560.82</v>
      </c>
      <c r="F34" s="111">
        <v>0</v>
      </c>
      <c r="G34" s="111">
        <v>0</v>
      </c>
      <c r="H34" s="112"/>
    </row>
    <row r="35" spans="1:8" ht="63">
      <c r="A35" s="56" t="s">
        <v>196</v>
      </c>
      <c r="B35" s="164" t="s">
        <v>220</v>
      </c>
      <c r="C35" s="83">
        <v>150</v>
      </c>
      <c r="D35" s="83">
        <v>152</v>
      </c>
      <c r="E35" s="111">
        <v>0</v>
      </c>
      <c r="F35" s="111">
        <v>0</v>
      </c>
      <c r="G35" s="111">
        <v>0</v>
      </c>
      <c r="H35" s="112"/>
    </row>
    <row r="36" spans="1:8" ht="62.25" customHeight="1">
      <c r="A36" s="56" t="s">
        <v>198</v>
      </c>
      <c r="B36" s="170" t="s">
        <v>225</v>
      </c>
      <c r="C36" s="170">
        <v>150</v>
      </c>
      <c r="D36" s="170">
        <v>152</v>
      </c>
      <c r="E36" s="168">
        <v>0</v>
      </c>
      <c r="F36" s="168">
        <v>0</v>
      </c>
      <c r="G36" s="168">
        <v>0</v>
      </c>
      <c r="H36" s="169"/>
    </row>
    <row r="37" spans="1:8" ht="15.75" customHeight="1">
      <c r="A37" s="60" t="s">
        <v>16</v>
      </c>
      <c r="B37" s="57">
        <v>1500</v>
      </c>
      <c r="C37" s="57">
        <v>180</v>
      </c>
      <c r="D37" s="57">
        <v>152</v>
      </c>
      <c r="E37" s="111">
        <v>0</v>
      </c>
      <c r="F37" s="111">
        <v>0</v>
      </c>
      <c r="G37" s="111">
        <v>0</v>
      </c>
      <c r="H37" s="112"/>
    </row>
    <row r="38" spans="1:8" ht="31.5" customHeight="1">
      <c r="A38" s="60" t="s">
        <v>20</v>
      </c>
      <c r="B38" s="57">
        <v>1900</v>
      </c>
      <c r="C38" s="57">
        <v>440</v>
      </c>
      <c r="D38" s="57"/>
      <c r="E38" s="111">
        <f>E39</f>
        <v>15246363.18</v>
      </c>
      <c r="F38" s="111">
        <f t="shared" ref="F38:G38" si="3">F39+F44</f>
        <v>10300000</v>
      </c>
      <c r="G38" s="111">
        <f t="shared" si="3"/>
        <v>10465000</v>
      </c>
      <c r="H38" s="112"/>
    </row>
    <row r="39" spans="1:8" ht="15.75">
      <c r="A39" s="56" t="s">
        <v>8</v>
      </c>
      <c r="B39" s="57"/>
      <c r="C39" s="57"/>
      <c r="D39" s="57"/>
      <c r="E39" s="111">
        <f>E40+E41</f>
        <v>15246363.18</v>
      </c>
      <c r="F39" s="111">
        <f t="shared" ref="F39:G39" si="4">F40</f>
        <v>10300000</v>
      </c>
      <c r="G39" s="111">
        <f t="shared" si="4"/>
        <v>10465000</v>
      </c>
      <c r="H39" s="112"/>
    </row>
    <row r="40" spans="1:8" ht="19.5" customHeight="1">
      <c r="A40" s="56" t="s">
        <v>236</v>
      </c>
      <c r="B40" s="57">
        <v>1910</v>
      </c>
      <c r="C40" s="57">
        <v>440</v>
      </c>
      <c r="D40" s="57">
        <v>131</v>
      </c>
      <c r="E40" s="111">
        <f>15075660.6+169302.58</f>
        <v>15244963.18</v>
      </c>
      <c r="F40" s="111">
        <v>10300000</v>
      </c>
      <c r="G40" s="111">
        <v>10465000</v>
      </c>
      <c r="H40" s="112"/>
    </row>
    <row r="41" spans="1:8" ht="31.5">
      <c r="A41" s="56" t="s">
        <v>143</v>
      </c>
      <c r="B41" s="57">
        <v>1911</v>
      </c>
      <c r="C41" s="57">
        <v>440</v>
      </c>
      <c r="D41" s="57">
        <v>446</v>
      </c>
      <c r="E41" s="111">
        <v>1400</v>
      </c>
      <c r="F41" s="111">
        <v>0</v>
      </c>
      <c r="G41" s="111">
        <v>0</v>
      </c>
      <c r="H41" s="112"/>
    </row>
    <row r="42" spans="1:8" ht="47.25">
      <c r="A42" s="56" t="s">
        <v>234</v>
      </c>
      <c r="B42" s="184">
        <v>1912</v>
      </c>
      <c r="C42" s="184">
        <v>440</v>
      </c>
      <c r="D42" s="184">
        <v>446</v>
      </c>
      <c r="E42" s="182">
        <v>0</v>
      </c>
      <c r="F42" s="182">
        <v>0</v>
      </c>
      <c r="G42" s="182">
        <v>0</v>
      </c>
      <c r="H42" s="183"/>
    </row>
    <row r="43" spans="1:8" ht="19.5" customHeight="1">
      <c r="A43" s="60" t="s">
        <v>21</v>
      </c>
      <c r="B43" s="57">
        <v>1980</v>
      </c>
      <c r="C43" s="57" t="s">
        <v>7</v>
      </c>
      <c r="D43" s="57"/>
      <c r="E43" s="111"/>
      <c r="F43" s="111"/>
      <c r="G43" s="111"/>
      <c r="H43" s="112"/>
    </row>
    <row r="44" spans="1:8" ht="15.75">
      <c r="A44" s="56" t="s">
        <v>18</v>
      </c>
      <c r="B44" s="212">
        <v>1981</v>
      </c>
      <c r="C44" s="212">
        <v>510</v>
      </c>
      <c r="D44" s="212"/>
      <c r="E44" s="202"/>
      <c r="F44" s="202"/>
      <c r="G44" s="202"/>
      <c r="H44" s="203" t="s">
        <v>7</v>
      </c>
    </row>
    <row r="45" spans="1:8" ht="63" customHeight="1" thickBot="1">
      <c r="A45" s="61" t="s">
        <v>22</v>
      </c>
      <c r="B45" s="217"/>
      <c r="C45" s="217"/>
      <c r="D45" s="217"/>
      <c r="E45" s="213"/>
      <c r="F45" s="213"/>
      <c r="G45" s="213"/>
      <c r="H45" s="214"/>
    </row>
    <row r="46" spans="1:8" ht="16.5" thickBot="1">
      <c r="A46" s="130" t="s">
        <v>23</v>
      </c>
      <c r="B46" s="131">
        <v>2000</v>
      </c>
      <c r="C46" s="131" t="s">
        <v>24</v>
      </c>
      <c r="D46" s="131"/>
      <c r="E46" s="132">
        <f>E48+E66+E77+E84+E93</f>
        <v>65579645.900000006</v>
      </c>
      <c r="F46" s="132">
        <f>F48+F66+F77+F84+F93</f>
        <v>48327000</v>
      </c>
      <c r="G46" s="132">
        <f>G48+G66+G77+G84+G93</f>
        <v>48504900</v>
      </c>
      <c r="H46" s="133"/>
    </row>
    <row r="47" spans="1:8" ht="15.75">
      <c r="A47" s="54" t="s">
        <v>8</v>
      </c>
      <c r="B47" s="93">
        <v>2100</v>
      </c>
      <c r="C47" s="93" t="s">
        <v>7</v>
      </c>
      <c r="D47" s="93"/>
      <c r="E47" s="117"/>
      <c r="F47" s="117"/>
      <c r="G47" s="117"/>
      <c r="H47" s="118" t="s">
        <v>24</v>
      </c>
    </row>
    <row r="48" spans="1:8" ht="18.75" customHeight="1">
      <c r="A48" s="54" t="s">
        <v>25</v>
      </c>
      <c r="B48" s="55">
        <v>2100</v>
      </c>
      <c r="C48" s="55">
        <v>100</v>
      </c>
      <c r="D48" s="55"/>
      <c r="E48" s="109">
        <f>E49+E59+E61+E62+E60</f>
        <v>30915424.630000006</v>
      </c>
      <c r="F48" s="109">
        <f>F49+F61+F62+F59+F60</f>
        <v>24981432</v>
      </c>
      <c r="G48" s="109">
        <f>G49+G61+G62+G59+G60</f>
        <v>25151203</v>
      </c>
      <c r="H48" s="110"/>
    </row>
    <row r="49" spans="1:8" ht="15.75">
      <c r="A49" s="56" t="s">
        <v>18</v>
      </c>
      <c r="B49" s="212">
        <v>2101</v>
      </c>
      <c r="C49" s="212" t="s">
        <v>27</v>
      </c>
      <c r="D49" s="212"/>
      <c r="E49" s="202">
        <f>E51+E63</f>
        <v>30388047.830000006</v>
      </c>
      <c r="F49" s="202">
        <f>F51+F63</f>
        <v>24932795</v>
      </c>
      <c r="G49" s="202">
        <f t="shared" ref="G49" si="5">G51+G63</f>
        <v>25102625</v>
      </c>
      <c r="H49" s="203"/>
    </row>
    <row r="50" spans="1:8" ht="66" customHeight="1">
      <c r="A50" s="56" t="s">
        <v>26</v>
      </c>
      <c r="B50" s="212"/>
      <c r="C50" s="212"/>
      <c r="D50" s="212"/>
      <c r="E50" s="202"/>
      <c r="F50" s="202"/>
      <c r="G50" s="202"/>
      <c r="H50" s="203"/>
    </row>
    <row r="51" spans="1:8" ht="18" customHeight="1">
      <c r="A51" s="56" t="s">
        <v>28</v>
      </c>
      <c r="B51" s="57">
        <v>2110</v>
      </c>
      <c r="C51" s="57">
        <v>111</v>
      </c>
      <c r="D51" s="57">
        <v>211</v>
      </c>
      <c r="E51" s="111">
        <f>E52+E54+E55+E56+E57+E58</f>
        <v>23380869.180000003</v>
      </c>
      <c r="F51" s="111">
        <f>F52+F54+F55+F56+F57+F58</f>
        <v>19149612</v>
      </c>
      <c r="G51" s="111">
        <f t="shared" ref="G51" si="6">G52+G54+G55+G56+G57+G58</f>
        <v>19280050</v>
      </c>
      <c r="H51" s="112" t="s">
        <v>24</v>
      </c>
    </row>
    <row r="52" spans="1:8" ht="19.149999999999999" customHeight="1">
      <c r="A52" s="56" t="s">
        <v>18</v>
      </c>
      <c r="B52" s="212">
        <v>2111</v>
      </c>
      <c r="C52" s="212">
        <v>111</v>
      </c>
      <c r="D52" s="212">
        <v>211</v>
      </c>
      <c r="E52" s="202">
        <v>14447014.710000001</v>
      </c>
      <c r="F52" s="202">
        <v>11641134</v>
      </c>
      <c r="G52" s="202">
        <v>11659713</v>
      </c>
      <c r="H52" s="203"/>
    </row>
    <row r="53" spans="1:8" ht="18" customHeight="1">
      <c r="A53" s="56" t="s">
        <v>29</v>
      </c>
      <c r="B53" s="212"/>
      <c r="C53" s="212"/>
      <c r="D53" s="212"/>
      <c r="E53" s="202"/>
      <c r="F53" s="202"/>
      <c r="G53" s="202"/>
      <c r="H53" s="203"/>
    </row>
    <row r="54" spans="1:8" ht="30.75" customHeight="1">
      <c r="A54" s="56" t="s">
        <v>30</v>
      </c>
      <c r="B54" s="57">
        <v>2112</v>
      </c>
      <c r="C54" s="57">
        <v>111</v>
      </c>
      <c r="D54" s="57">
        <v>211</v>
      </c>
      <c r="E54" s="111"/>
      <c r="F54" s="111"/>
      <c r="G54" s="111"/>
      <c r="H54" s="112"/>
    </row>
    <row r="55" spans="1:8" ht="18.75" customHeight="1">
      <c r="A55" s="56" t="s">
        <v>31</v>
      </c>
      <c r="B55" s="57">
        <v>2113</v>
      </c>
      <c r="C55" s="57">
        <v>111</v>
      </c>
      <c r="D55" s="57">
        <v>211</v>
      </c>
      <c r="E55" s="111"/>
      <c r="F55" s="111"/>
      <c r="G55" s="111"/>
      <c r="H55" s="112"/>
    </row>
    <row r="56" spans="1:8" ht="32.25" customHeight="1">
      <c r="A56" s="56" t="s">
        <v>32</v>
      </c>
      <c r="B56" s="57">
        <v>2114</v>
      </c>
      <c r="C56" s="57">
        <v>111</v>
      </c>
      <c r="D56" s="57">
        <v>211</v>
      </c>
      <c r="E56" s="111">
        <v>5797691.5300000003</v>
      </c>
      <c r="F56" s="111">
        <v>5126071</v>
      </c>
      <c r="G56" s="111">
        <v>5110433</v>
      </c>
      <c r="H56" s="112"/>
    </row>
    <row r="57" spans="1:8" ht="31.5" customHeight="1">
      <c r="A57" s="56" t="s">
        <v>33</v>
      </c>
      <c r="B57" s="57">
        <v>2115</v>
      </c>
      <c r="C57" s="57">
        <v>111</v>
      </c>
      <c r="D57" s="57">
        <v>211</v>
      </c>
      <c r="E57" s="111">
        <v>3136162.94</v>
      </c>
      <c r="F57" s="111">
        <v>2382407</v>
      </c>
      <c r="G57" s="111">
        <v>2509904</v>
      </c>
      <c r="H57" s="112"/>
    </row>
    <row r="58" spans="1:8" ht="18.600000000000001" customHeight="1">
      <c r="A58" s="56" t="s">
        <v>34</v>
      </c>
      <c r="B58" s="57">
        <v>2116</v>
      </c>
      <c r="C58" s="57">
        <v>111</v>
      </c>
      <c r="D58" s="57">
        <v>211</v>
      </c>
      <c r="E58" s="111"/>
      <c r="F58" s="111"/>
      <c r="G58" s="111"/>
      <c r="H58" s="112"/>
    </row>
    <row r="59" spans="1:8" ht="46.5" customHeight="1">
      <c r="A59" s="56" t="s">
        <v>35</v>
      </c>
      <c r="B59" s="57">
        <v>2120</v>
      </c>
      <c r="C59" s="57">
        <v>112</v>
      </c>
      <c r="D59" s="57">
        <v>266</v>
      </c>
      <c r="E59" s="111">
        <v>350</v>
      </c>
      <c r="F59" s="111">
        <v>0</v>
      </c>
      <c r="G59" s="111">
        <v>0</v>
      </c>
      <c r="H59" s="112"/>
    </row>
    <row r="60" spans="1:8" ht="46.5" customHeight="1">
      <c r="A60" s="56" t="s">
        <v>35</v>
      </c>
      <c r="B60" s="57">
        <v>2121</v>
      </c>
      <c r="C60" s="57">
        <v>112</v>
      </c>
      <c r="D60" s="57">
        <v>226</v>
      </c>
      <c r="E60" s="111">
        <v>198126.8</v>
      </c>
      <c r="F60" s="111">
        <v>33000</v>
      </c>
      <c r="G60" s="111">
        <v>33000</v>
      </c>
      <c r="H60" s="112"/>
    </row>
    <row r="61" spans="1:8" ht="48.75" customHeight="1">
      <c r="A61" s="56" t="s">
        <v>35</v>
      </c>
      <c r="B61" s="57">
        <v>2122</v>
      </c>
      <c r="C61" s="57">
        <v>112</v>
      </c>
      <c r="D61" s="57">
        <v>267</v>
      </c>
      <c r="E61" s="111">
        <v>328900</v>
      </c>
      <c r="F61" s="111">
        <v>0</v>
      </c>
      <c r="G61" s="111">
        <v>0</v>
      </c>
      <c r="H61" s="112" t="s">
        <v>24</v>
      </c>
    </row>
    <row r="62" spans="1:8" ht="83.25" customHeight="1">
      <c r="A62" s="56" t="s">
        <v>36</v>
      </c>
      <c r="B62" s="57">
        <v>2130</v>
      </c>
      <c r="C62" s="57">
        <v>113</v>
      </c>
      <c r="D62" s="57">
        <v>226</v>
      </c>
      <c r="E62" s="111">
        <v>0</v>
      </c>
      <c r="F62" s="111">
        <v>15637</v>
      </c>
      <c r="G62" s="111">
        <v>15578</v>
      </c>
      <c r="H62" s="112" t="s">
        <v>24</v>
      </c>
    </row>
    <row r="63" spans="1:8" ht="100.5" customHeight="1">
      <c r="A63" s="56" t="s">
        <v>37</v>
      </c>
      <c r="B63" s="57">
        <v>2140</v>
      </c>
      <c r="C63" s="57">
        <v>119</v>
      </c>
      <c r="D63" s="57">
        <v>213</v>
      </c>
      <c r="E63" s="111">
        <v>7007178.6500000004</v>
      </c>
      <c r="F63" s="111">
        <v>5783183</v>
      </c>
      <c r="G63" s="111">
        <v>5822575</v>
      </c>
      <c r="H63" s="112" t="s">
        <v>24</v>
      </c>
    </row>
    <row r="64" spans="1:8" ht="15.75" customHeight="1">
      <c r="A64" s="56" t="s">
        <v>8</v>
      </c>
      <c r="B64" s="212">
        <v>2141</v>
      </c>
      <c r="C64" s="212">
        <v>119</v>
      </c>
      <c r="D64" s="212">
        <v>213</v>
      </c>
      <c r="E64" s="202">
        <v>7007178.6500000004</v>
      </c>
      <c r="F64" s="202">
        <v>5783183</v>
      </c>
      <c r="G64" s="202">
        <v>5822575</v>
      </c>
      <c r="H64" s="203" t="s">
        <v>24</v>
      </c>
    </row>
    <row r="65" spans="1:8" ht="18.600000000000001" customHeight="1" thickBot="1">
      <c r="A65" s="56" t="s">
        <v>38</v>
      </c>
      <c r="B65" s="212"/>
      <c r="C65" s="212"/>
      <c r="D65" s="212"/>
      <c r="E65" s="202"/>
      <c r="F65" s="202"/>
      <c r="G65" s="202"/>
      <c r="H65" s="203"/>
    </row>
    <row r="66" spans="1:8" ht="32.25" customHeight="1">
      <c r="A66" s="58" t="s">
        <v>39</v>
      </c>
      <c r="B66" s="59">
        <v>2200</v>
      </c>
      <c r="C66" s="59">
        <v>300</v>
      </c>
      <c r="D66" s="59">
        <v>260</v>
      </c>
      <c r="E66" s="113">
        <f>E67+E73</f>
        <v>9959180.6999999993</v>
      </c>
      <c r="F66" s="113">
        <f t="shared" ref="F66:G66" si="7">F67+F73</f>
        <v>3558300</v>
      </c>
      <c r="G66" s="113">
        <f t="shared" si="7"/>
        <v>3558300</v>
      </c>
      <c r="H66" s="114" t="s">
        <v>24</v>
      </c>
    </row>
    <row r="67" spans="1:8" ht="15.75">
      <c r="A67" s="56" t="s">
        <v>8</v>
      </c>
      <c r="B67" s="212">
        <v>2210</v>
      </c>
      <c r="C67" s="212">
        <v>320</v>
      </c>
      <c r="D67" s="212">
        <v>260</v>
      </c>
      <c r="E67" s="202">
        <f>E69+E71+E72</f>
        <v>3153180.7</v>
      </c>
      <c r="F67" s="202">
        <f>F69+F71+F72</f>
        <v>3558300</v>
      </c>
      <c r="G67" s="202">
        <f>G69+G71+G72</f>
        <v>3558300</v>
      </c>
      <c r="H67" s="203" t="s">
        <v>24</v>
      </c>
    </row>
    <row r="68" spans="1:8" ht="67.5" customHeight="1">
      <c r="A68" s="56" t="s">
        <v>40</v>
      </c>
      <c r="B68" s="212"/>
      <c r="C68" s="212"/>
      <c r="D68" s="212"/>
      <c r="E68" s="202"/>
      <c r="F68" s="202"/>
      <c r="G68" s="202"/>
      <c r="H68" s="203"/>
    </row>
    <row r="69" spans="1:8" ht="18" customHeight="1">
      <c r="A69" s="56" t="s">
        <v>18</v>
      </c>
      <c r="B69" s="212">
        <v>2211</v>
      </c>
      <c r="C69" s="212">
        <v>321</v>
      </c>
      <c r="D69" s="212">
        <v>262</v>
      </c>
      <c r="E69" s="202">
        <v>3000</v>
      </c>
      <c r="F69" s="202">
        <v>10500</v>
      </c>
      <c r="G69" s="202">
        <v>12500</v>
      </c>
      <c r="H69" s="203" t="s">
        <v>24</v>
      </c>
    </row>
    <row r="70" spans="1:8" ht="79.5" customHeight="1">
      <c r="A70" s="56" t="s">
        <v>41</v>
      </c>
      <c r="B70" s="212"/>
      <c r="C70" s="212"/>
      <c r="D70" s="212"/>
      <c r="E70" s="202"/>
      <c r="F70" s="202"/>
      <c r="G70" s="202"/>
      <c r="H70" s="203"/>
    </row>
    <row r="71" spans="1:8" ht="79.5" customHeight="1">
      <c r="A71" s="56" t="s">
        <v>41</v>
      </c>
      <c r="B71" s="57">
        <v>2212</v>
      </c>
      <c r="C71" s="57">
        <v>321</v>
      </c>
      <c r="D71" s="57">
        <v>263</v>
      </c>
      <c r="E71" s="111">
        <v>3028517.7</v>
      </c>
      <c r="F71" s="135">
        <v>3170706</v>
      </c>
      <c r="G71" s="135">
        <v>3251425</v>
      </c>
      <c r="H71" s="112"/>
    </row>
    <row r="72" spans="1:8" ht="79.5" customHeight="1">
      <c r="A72" s="56" t="s">
        <v>41</v>
      </c>
      <c r="B72" s="57">
        <v>2213</v>
      </c>
      <c r="C72" s="57">
        <v>323</v>
      </c>
      <c r="D72" s="57">
        <v>263</v>
      </c>
      <c r="E72" s="111">
        <v>121663</v>
      </c>
      <c r="F72" s="111">
        <v>377094</v>
      </c>
      <c r="G72" s="111">
        <v>294375</v>
      </c>
      <c r="H72" s="112"/>
    </row>
    <row r="73" spans="1:8" ht="65.25" customHeight="1">
      <c r="A73" s="56" t="s">
        <v>202</v>
      </c>
      <c r="B73" s="57">
        <v>2220</v>
      </c>
      <c r="C73" s="57">
        <v>340</v>
      </c>
      <c r="D73" s="57">
        <v>296</v>
      </c>
      <c r="E73" s="111">
        <f>6477500+328500</f>
        <v>6806000</v>
      </c>
      <c r="F73" s="111">
        <v>0</v>
      </c>
      <c r="G73" s="111">
        <v>0</v>
      </c>
      <c r="H73" s="112" t="s">
        <v>24</v>
      </c>
    </row>
    <row r="74" spans="1:8" ht="158.25" customHeight="1">
      <c r="A74" s="56" t="s">
        <v>42</v>
      </c>
      <c r="B74" s="57">
        <v>2230</v>
      </c>
      <c r="C74" s="57">
        <v>350</v>
      </c>
      <c r="D74" s="57"/>
      <c r="E74" s="111"/>
      <c r="F74" s="111"/>
      <c r="G74" s="111"/>
      <c r="H74" s="112" t="s">
        <v>24</v>
      </c>
    </row>
    <row r="75" spans="1:8" ht="23.25" customHeight="1">
      <c r="A75" s="56" t="s">
        <v>170</v>
      </c>
      <c r="B75" s="57">
        <v>2240</v>
      </c>
      <c r="C75" s="57">
        <v>360</v>
      </c>
      <c r="D75" s="57"/>
      <c r="E75" s="111"/>
      <c r="F75" s="111"/>
      <c r="G75" s="111"/>
      <c r="H75" s="112" t="s">
        <v>24</v>
      </c>
    </row>
    <row r="76" spans="1:8" ht="63.75" customHeight="1" thickBot="1">
      <c r="A76" s="66" t="s">
        <v>171</v>
      </c>
      <c r="B76" s="67" t="s">
        <v>172</v>
      </c>
      <c r="C76" s="67">
        <v>360</v>
      </c>
      <c r="D76" s="67"/>
      <c r="E76" s="119"/>
      <c r="F76" s="119"/>
      <c r="G76" s="119"/>
      <c r="H76" s="120"/>
    </row>
    <row r="77" spans="1:8" ht="36.75" customHeight="1">
      <c r="A77" s="58" t="s">
        <v>43</v>
      </c>
      <c r="B77" s="59">
        <v>2300</v>
      </c>
      <c r="C77" s="59">
        <v>850</v>
      </c>
      <c r="D77" s="59">
        <v>290</v>
      </c>
      <c r="E77" s="113">
        <f>E78+E80+E81+E82+E83</f>
        <v>136006.72</v>
      </c>
      <c r="F77" s="113">
        <f t="shared" ref="F77:G77" si="8">F78+F80+F81+F82+F83</f>
        <v>136195</v>
      </c>
      <c r="G77" s="113">
        <f t="shared" si="8"/>
        <v>136617</v>
      </c>
      <c r="H77" s="114" t="s">
        <v>24</v>
      </c>
    </row>
    <row r="78" spans="1:8" ht="15.75">
      <c r="A78" s="56" t="s">
        <v>18</v>
      </c>
      <c r="B78" s="212">
        <v>2310</v>
      </c>
      <c r="C78" s="212">
        <v>851</v>
      </c>
      <c r="D78" s="212">
        <v>291</v>
      </c>
      <c r="E78" s="202">
        <v>5696</v>
      </c>
      <c r="F78" s="202">
        <v>0</v>
      </c>
      <c r="G78" s="202">
        <v>0</v>
      </c>
      <c r="H78" s="203" t="s">
        <v>24</v>
      </c>
    </row>
    <row r="79" spans="1:8" ht="47.25" customHeight="1">
      <c r="A79" s="56" t="s">
        <v>44</v>
      </c>
      <c r="B79" s="212"/>
      <c r="C79" s="212"/>
      <c r="D79" s="212"/>
      <c r="E79" s="202"/>
      <c r="F79" s="202"/>
      <c r="G79" s="202"/>
      <c r="H79" s="203"/>
    </row>
    <row r="80" spans="1:8" ht="96.75" customHeight="1">
      <c r="A80" s="56" t="s">
        <v>45</v>
      </c>
      <c r="B80" s="57">
        <v>2320</v>
      </c>
      <c r="C80" s="57">
        <v>852</v>
      </c>
      <c r="D80" s="57">
        <v>291</v>
      </c>
      <c r="E80" s="111">
        <v>92336</v>
      </c>
      <c r="F80" s="111">
        <v>100200</v>
      </c>
      <c r="G80" s="111">
        <v>100200</v>
      </c>
      <c r="H80" s="112" t="s">
        <v>24</v>
      </c>
    </row>
    <row r="81" spans="1:8" ht="51.75" customHeight="1">
      <c r="A81" s="56" t="s">
        <v>145</v>
      </c>
      <c r="B81" s="57">
        <v>2330</v>
      </c>
      <c r="C81" s="57">
        <v>853</v>
      </c>
      <c r="D81" s="57">
        <v>291</v>
      </c>
      <c r="E81" s="111">
        <v>2465</v>
      </c>
      <c r="F81" s="111">
        <v>7700</v>
      </c>
      <c r="G81" s="111">
        <v>7700</v>
      </c>
      <c r="H81" s="112" t="s">
        <v>24</v>
      </c>
    </row>
    <row r="82" spans="1:8" ht="50.25" customHeight="1">
      <c r="A82" s="54" t="s">
        <v>46</v>
      </c>
      <c r="B82" s="55">
        <v>2331</v>
      </c>
      <c r="C82" s="55">
        <v>853</v>
      </c>
      <c r="D82" s="55">
        <v>292</v>
      </c>
      <c r="E82" s="109">
        <v>8662.16</v>
      </c>
      <c r="F82" s="109">
        <v>8295</v>
      </c>
      <c r="G82" s="109">
        <v>8717</v>
      </c>
      <c r="H82" s="110"/>
    </row>
    <row r="83" spans="1:8" ht="47.25" customHeight="1" thickBot="1">
      <c r="A83" s="66" t="s">
        <v>46</v>
      </c>
      <c r="B83" s="67">
        <v>2332</v>
      </c>
      <c r="C83" s="67">
        <v>853</v>
      </c>
      <c r="D83" s="67">
        <v>293</v>
      </c>
      <c r="E83" s="119">
        <v>26847.56</v>
      </c>
      <c r="F83" s="119">
        <v>20000</v>
      </c>
      <c r="G83" s="119">
        <v>20000</v>
      </c>
      <c r="H83" s="120"/>
    </row>
    <row r="84" spans="1:8" ht="48.75" customHeight="1">
      <c r="A84" s="58" t="s">
        <v>47</v>
      </c>
      <c r="B84" s="59">
        <v>2400</v>
      </c>
      <c r="C84" s="59" t="s">
        <v>7</v>
      </c>
      <c r="D84" s="59"/>
      <c r="E84" s="113"/>
      <c r="F84" s="113"/>
      <c r="G84" s="113"/>
      <c r="H84" s="114" t="s">
        <v>24</v>
      </c>
    </row>
    <row r="85" spans="1:8" ht="48" customHeight="1">
      <c r="A85" s="56" t="s">
        <v>165</v>
      </c>
      <c r="B85" s="160">
        <v>2410</v>
      </c>
      <c r="C85" s="57">
        <v>613</v>
      </c>
      <c r="D85" s="57"/>
      <c r="E85" s="111"/>
      <c r="F85" s="111"/>
      <c r="G85" s="111"/>
      <c r="H85" s="110" t="s">
        <v>24</v>
      </c>
    </row>
    <row r="86" spans="1:8" ht="33.75" customHeight="1">
      <c r="A86" s="56" t="s">
        <v>163</v>
      </c>
      <c r="B86" s="161">
        <v>2420</v>
      </c>
      <c r="C86" s="55">
        <v>623</v>
      </c>
      <c r="D86" s="57"/>
      <c r="E86" s="111"/>
      <c r="F86" s="111"/>
      <c r="G86" s="111"/>
      <c r="H86" s="112" t="s">
        <v>24</v>
      </c>
    </row>
    <row r="87" spans="1:8" ht="78.75" customHeight="1">
      <c r="A87" s="56" t="s">
        <v>164</v>
      </c>
      <c r="B87" s="57">
        <v>2430</v>
      </c>
      <c r="C87" s="57">
        <v>634</v>
      </c>
      <c r="D87" s="57"/>
      <c r="E87" s="111"/>
      <c r="F87" s="111"/>
      <c r="G87" s="111"/>
      <c r="H87" s="121" t="s">
        <v>24</v>
      </c>
    </row>
    <row r="88" spans="1:8" ht="46.5" customHeight="1">
      <c r="A88" s="56" t="s">
        <v>48</v>
      </c>
      <c r="B88" s="57">
        <v>2440</v>
      </c>
      <c r="C88" s="57">
        <v>810</v>
      </c>
      <c r="D88" s="57"/>
      <c r="E88" s="111"/>
      <c r="F88" s="111"/>
      <c r="G88" s="111"/>
      <c r="H88" s="110" t="s">
        <v>24</v>
      </c>
    </row>
    <row r="89" spans="1:8" ht="33" customHeight="1">
      <c r="A89" s="56" t="s">
        <v>49</v>
      </c>
      <c r="B89" s="57">
        <v>2450</v>
      </c>
      <c r="C89" s="57">
        <v>862</v>
      </c>
      <c r="D89" s="57"/>
      <c r="E89" s="111"/>
      <c r="F89" s="111"/>
      <c r="G89" s="111"/>
      <c r="H89" s="112" t="s">
        <v>24</v>
      </c>
    </row>
    <row r="90" spans="1:8" ht="114" customHeight="1" thickBot="1">
      <c r="A90" s="69" t="s">
        <v>50</v>
      </c>
      <c r="B90" s="70">
        <v>2460</v>
      </c>
      <c r="C90" s="70">
        <v>863</v>
      </c>
      <c r="D90" s="70"/>
      <c r="E90" s="122"/>
      <c r="F90" s="122"/>
      <c r="G90" s="122"/>
      <c r="H90" s="123" t="s">
        <v>24</v>
      </c>
    </row>
    <row r="91" spans="1:8" ht="31.9" customHeight="1">
      <c r="A91" s="58" t="s">
        <v>51</v>
      </c>
      <c r="B91" s="59">
        <v>2500</v>
      </c>
      <c r="C91" s="59" t="s">
        <v>7</v>
      </c>
      <c r="D91" s="59"/>
      <c r="E91" s="113"/>
      <c r="F91" s="113"/>
      <c r="G91" s="113"/>
      <c r="H91" s="114" t="s">
        <v>24</v>
      </c>
    </row>
    <row r="92" spans="1:8" ht="95.25" thickBot="1">
      <c r="A92" s="69" t="s">
        <v>52</v>
      </c>
      <c r="B92" s="70">
        <v>2520</v>
      </c>
      <c r="C92" s="70">
        <v>831</v>
      </c>
      <c r="D92" s="70"/>
      <c r="E92" s="122"/>
      <c r="F92" s="122"/>
      <c r="G92" s="122"/>
      <c r="H92" s="123" t="s">
        <v>24</v>
      </c>
    </row>
    <row r="93" spans="1:8" ht="45" customHeight="1">
      <c r="A93" s="40" t="s">
        <v>53</v>
      </c>
      <c r="B93" s="41">
        <v>2600</v>
      </c>
      <c r="C93" s="41" t="s">
        <v>7</v>
      </c>
      <c r="D93" s="41"/>
      <c r="E93" s="124">
        <f>E94+E96+E97</f>
        <v>24569033.850000001</v>
      </c>
      <c r="F93" s="124">
        <f>F94+F96+F97</f>
        <v>19651073</v>
      </c>
      <c r="G93" s="124">
        <f>G94+G96+G97</f>
        <v>19658780</v>
      </c>
      <c r="H93" s="125">
        <f>H94+H96+H97</f>
        <v>0</v>
      </c>
    </row>
    <row r="94" spans="1:8" ht="16.899999999999999" customHeight="1">
      <c r="A94" s="56" t="s">
        <v>8</v>
      </c>
      <c r="B94" s="212">
        <v>2610</v>
      </c>
      <c r="C94" s="212">
        <v>241</v>
      </c>
      <c r="D94" s="212"/>
      <c r="E94" s="202"/>
      <c r="F94" s="202"/>
      <c r="G94" s="202"/>
      <c r="H94" s="203"/>
    </row>
    <row r="95" spans="1:8" ht="51" customHeight="1">
      <c r="A95" s="56" t="s">
        <v>214</v>
      </c>
      <c r="B95" s="212"/>
      <c r="C95" s="212"/>
      <c r="D95" s="212"/>
      <c r="E95" s="202"/>
      <c r="F95" s="202"/>
      <c r="G95" s="202"/>
      <c r="H95" s="203"/>
    </row>
    <row r="96" spans="1:8" ht="83.25" customHeight="1">
      <c r="A96" s="56" t="s">
        <v>54</v>
      </c>
      <c r="B96" s="57">
        <v>2630</v>
      </c>
      <c r="C96" s="57">
        <v>243</v>
      </c>
      <c r="D96" s="57"/>
      <c r="E96" s="111">
        <v>1884106.01</v>
      </c>
      <c r="F96" s="111">
        <v>327035</v>
      </c>
      <c r="G96" s="111">
        <v>106266</v>
      </c>
      <c r="H96" s="112">
        <v>0</v>
      </c>
    </row>
    <row r="97" spans="1:8" ht="36" customHeight="1">
      <c r="A97" s="37" t="s">
        <v>55</v>
      </c>
      <c r="B97" s="38">
        <v>2640</v>
      </c>
      <c r="C97" s="38">
        <v>244</v>
      </c>
      <c r="D97" s="38"/>
      <c r="E97" s="126">
        <f>E99+E100+E101+E102+E103+E104+E105+E106+E107+E108+E109+E112</f>
        <v>22684927.84</v>
      </c>
      <c r="F97" s="126">
        <f>F99+F100+F101+F102+F103+F104+F105+F106+F107+F108+F109+F112</f>
        <v>19324038</v>
      </c>
      <c r="G97" s="126">
        <f>G99+G100+G101+G102+G103+G104+G105+G106+G107+G108+G109+G112</f>
        <v>19552514</v>
      </c>
      <c r="H97" s="127"/>
    </row>
    <row r="98" spans="1:8" ht="20.45" customHeight="1">
      <c r="A98" s="56" t="s">
        <v>18</v>
      </c>
      <c r="B98" s="57"/>
      <c r="C98" s="57"/>
      <c r="D98" s="57"/>
      <c r="E98" s="111"/>
      <c r="F98" s="111"/>
      <c r="G98" s="111"/>
      <c r="H98" s="112"/>
    </row>
    <row r="99" spans="1:8" ht="18.75" customHeight="1">
      <c r="A99" s="148" t="s">
        <v>210</v>
      </c>
      <c r="B99" s="149" t="s">
        <v>174</v>
      </c>
      <c r="C99" s="149">
        <v>244</v>
      </c>
      <c r="D99" s="159">
        <v>221</v>
      </c>
      <c r="E99" s="152">
        <v>321446.55</v>
      </c>
      <c r="F99" s="135">
        <v>288000</v>
      </c>
      <c r="G99" s="135">
        <v>288000</v>
      </c>
      <c r="H99" s="136"/>
    </row>
    <row r="100" spans="1:8" ht="19.5" customHeight="1">
      <c r="A100" s="148" t="s">
        <v>149</v>
      </c>
      <c r="B100" s="149" t="s">
        <v>175</v>
      </c>
      <c r="C100" s="149">
        <v>244</v>
      </c>
      <c r="D100" s="159">
        <v>222</v>
      </c>
      <c r="E100" s="152">
        <v>135396.79999999999</v>
      </c>
      <c r="F100" s="135">
        <v>150000</v>
      </c>
      <c r="G100" s="135">
        <v>150000</v>
      </c>
      <c r="H100" s="136"/>
    </row>
    <row r="101" spans="1:8" ht="18" customHeight="1">
      <c r="A101" s="148" t="s">
        <v>150</v>
      </c>
      <c r="B101" s="149" t="s">
        <v>176</v>
      </c>
      <c r="C101" s="149">
        <v>244</v>
      </c>
      <c r="D101" s="159">
        <v>223</v>
      </c>
      <c r="E101" s="152">
        <v>354744.83</v>
      </c>
      <c r="F101" s="135">
        <f>2045439-1724406</f>
        <v>321033</v>
      </c>
      <c r="G101" s="135">
        <f>2122977-1789765</f>
        <v>333212</v>
      </c>
      <c r="H101" s="136"/>
    </row>
    <row r="102" spans="1:8" ht="31.5" customHeight="1">
      <c r="A102" s="148" t="s">
        <v>151</v>
      </c>
      <c r="B102" s="149" t="s">
        <v>177</v>
      </c>
      <c r="C102" s="149">
        <v>244</v>
      </c>
      <c r="D102" s="159">
        <v>224</v>
      </c>
      <c r="E102" s="152">
        <v>0</v>
      </c>
      <c r="F102" s="135">
        <v>10000</v>
      </c>
      <c r="G102" s="135">
        <v>10000</v>
      </c>
      <c r="H102" s="136"/>
    </row>
    <row r="103" spans="1:8" ht="34.5" customHeight="1">
      <c r="A103" s="148" t="s">
        <v>152</v>
      </c>
      <c r="B103" s="149" t="s">
        <v>178</v>
      </c>
      <c r="C103" s="149">
        <v>244</v>
      </c>
      <c r="D103" s="159">
        <v>225</v>
      </c>
      <c r="E103" s="152">
        <v>1156532.1000000001</v>
      </c>
      <c r="F103" s="135">
        <v>597500</v>
      </c>
      <c r="G103" s="135">
        <v>603500</v>
      </c>
      <c r="H103" s="136"/>
    </row>
    <row r="104" spans="1:8" ht="22.5" customHeight="1">
      <c r="A104" s="148" t="s">
        <v>153</v>
      </c>
      <c r="B104" s="149" t="s">
        <v>179</v>
      </c>
      <c r="C104" s="149">
        <v>244</v>
      </c>
      <c r="D104" s="159">
        <v>226</v>
      </c>
      <c r="E104" s="152">
        <v>3044197.51</v>
      </c>
      <c r="F104" s="135">
        <v>2248500</v>
      </c>
      <c r="G104" s="135">
        <v>2251500</v>
      </c>
      <c r="H104" s="136"/>
    </row>
    <row r="105" spans="1:8" ht="21.75" customHeight="1">
      <c r="A105" s="148" t="s">
        <v>154</v>
      </c>
      <c r="B105" s="149" t="s">
        <v>180</v>
      </c>
      <c r="C105" s="149">
        <v>244</v>
      </c>
      <c r="D105" s="159">
        <v>227</v>
      </c>
      <c r="E105" s="152">
        <v>110270.36</v>
      </c>
      <c r="F105" s="135">
        <v>80000</v>
      </c>
      <c r="G105" s="135">
        <v>80000</v>
      </c>
      <c r="H105" s="136"/>
    </row>
    <row r="106" spans="1:8" ht="46.5" customHeight="1">
      <c r="A106" s="148" t="s">
        <v>218</v>
      </c>
      <c r="B106" s="149" t="s">
        <v>181</v>
      </c>
      <c r="C106" s="149">
        <v>244</v>
      </c>
      <c r="D106" s="159">
        <v>228</v>
      </c>
      <c r="E106" s="152">
        <v>2047998.39</v>
      </c>
      <c r="F106" s="135">
        <v>0</v>
      </c>
      <c r="G106" s="135">
        <v>0</v>
      </c>
      <c r="H106" s="136"/>
    </row>
    <row r="107" spans="1:8" ht="27" customHeight="1">
      <c r="A107" s="148" t="s">
        <v>155</v>
      </c>
      <c r="B107" s="149" t="s">
        <v>182</v>
      </c>
      <c r="C107" s="149">
        <v>244</v>
      </c>
      <c r="D107" s="159">
        <v>310</v>
      </c>
      <c r="E107" s="152">
        <v>2820469.47</v>
      </c>
      <c r="F107" s="135">
        <v>3700000</v>
      </c>
      <c r="G107" s="135">
        <v>3700000</v>
      </c>
      <c r="H107" s="136"/>
    </row>
    <row r="108" spans="1:8" ht="34.5" customHeight="1">
      <c r="A108" s="148" t="s">
        <v>156</v>
      </c>
      <c r="B108" s="149" t="s">
        <v>183</v>
      </c>
      <c r="C108" s="149">
        <v>244</v>
      </c>
      <c r="D108" s="159">
        <f t="shared" ref="D108" si="9">E108+F108+G108+I108</f>
        <v>0</v>
      </c>
      <c r="E108" s="152">
        <v>0</v>
      </c>
      <c r="F108" s="135">
        <v>0</v>
      </c>
      <c r="G108" s="135">
        <v>0</v>
      </c>
      <c r="H108" s="136"/>
    </row>
    <row r="109" spans="1:8" ht="34.5" customHeight="1">
      <c r="A109" s="148" t="s">
        <v>157</v>
      </c>
      <c r="B109" s="149" t="s">
        <v>201</v>
      </c>
      <c r="C109" s="149">
        <v>244</v>
      </c>
      <c r="D109" s="159">
        <v>340</v>
      </c>
      <c r="E109" s="152">
        <v>10533478.27</v>
      </c>
      <c r="F109" s="135">
        <v>10204599</v>
      </c>
      <c r="G109" s="135">
        <v>10346537</v>
      </c>
      <c r="H109" s="136"/>
    </row>
    <row r="110" spans="1:8" ht="124.5" customHeight="1">
      <c r="A110" s="153" t="s">
        <v>215</v>
      </c>
      <c r="B110" s="150">
        <v>2650</v>
      </c>
      <c r="C110" s="150">
        <v>245</v>
      </c>
      <c r="D110" s="154"/>
      <c r="E110" s="135"/>
      <c r="F110" s="135"/>
      <c r="G110" s="135"/>
      <c r="H110" s="136"/>
    </row>
    <row r="111" spans="1:8" ht="93.75" customHeight="1">
      <c r="A111" s="148" t="s">
        <v>217</v>
      </c>
      <c r="B111" s="149">
        <v>2660</v>
      </c>
      <c r="C111" s="149">
        <v>246</v>
      </c>
      <c r="D111" s="151"/>
      <c r="E111" s="135"/>
      <c r="F111" s="135"/>
      <c r="G111" s="135"/>
      <c r="H111" s="136"/>
    </row>
    <row r="112" spans="1:8" ht="32.25" customHeight="1">
      <c r="A112" s="148" t="s">
        <v>216</v>
      </c>
      <c r="B112" s="149">
        <v>2670</v>
      </c>
      <c r="C112" s="149">
        <v>247</v>
      </c>
      <c r="D112" s="151">
        <v>223</v>
      </c>
      <c r="E112" s="162">
        <v>2160393.56</v>
      </c>
      <c r="F112" s="162">
        <f>1724406</f>
        <v>1724406</v>
      </c>
      <c r="G112" s="162">
        <v>1789765</v>
      </c>
      <c r="H112" s="163"/>
    </row>
    <row r="113" spans="1:8" ht="61.5" customHeight="1">
      <c r="A113" s="148" t="s">
        <v>56</v>
      </c>
      <c r="B113" s="149">
        <v>2700</v>
      </c>
      <c r="C113" s="149">
        <v>400</v>
      </c>
      <c r="D113" s="151"/>
      <c r="E113" s="111"/>
      <c r="F113" s="111"/>
      <c r="G113" s="111"/>
      <c r="H113" s="112"/>
    </row>
    <row r="114" spans="1:8" ht="95.25" customHeight="1">
      <c r="A114" s="148" t="s">
        <v>206</v>
      </c>
      <c r="B114" s="149">
        <v>2710</v>
      </c>
      <c r="C114" s="149">
        <v>406</v>
      </c>
      <c r="D114" s="68"/>
      <c r="E114" s="158"/>
      <c r="F114" s="158"/>
      <c r="G114" s="158"/>
      <c r="H114" s="158"/>
    </row>
    <row r="115" spans="1:8" ht="91.5" customHeight="1" thickBot="1">
      <c r="A115" s="148" t="s">
        <v>57</v>
      </c>
      <c r="B115" s="149">
        <v>2720</v>
      </c>
      <c r="C115" s="149">
        <v>407</v>
      </c>
      <c r="D115" s="155"/>
      <c r="E115" s="156"/>
      <c r="F115" s="156"/>
      <c r="G115" s="156"/>
      <c r="H115" s="157"/>
    </row>
    <row r="116" spans="1:8" ht="34.15" customHeight="1">
      <c r="A116" s="58" t="s">
        <v>58</v>
      </c>
      <c r="B116" s="59">
        <v>3000</v>
      </c>
      <c r="C116" s="59"/>
      <c r="D116" s="59"/>
      <c r="E116" s="113">
        <f>E117+E119+E120</f>
        <v>-478187</v>
      </c>
      <c r="F116" s="113"/>
      <c r="G116" s="113"/>
      <c r="H116" s="114" t="s">
        <v>24</v>
      </c>
    </row>
    <row r="117" spans="1:8" ht="15.75">
      <c r="A117" s="56" t="s">
        <v>8</v>
      </c>
      <c r="B117" s="212">
        <v>3010</v>
      </c>
      <c r="C117" s="212"/>
      <c r="D117" s="212"/>
      <c r="E117" s="202">
        <v>-31009</v>
      </c>
      <c r="F117" s="202"/>
      <c r="G117" s="202"/>
      <c r="H117" s="203" t="s">
        <v>24</v>
      </c>
    </row>
    <row r="118" spans="1:8" ht="15.75">
      <c r="A118" s="56" t="s">
        <v>59</v>
      </c>
      <c r="B118" s="212"/>
      <c r="C118" s="212"/>
      <c r="D118" s="212"/>
      <c r="E118" s="202"/>
      <c r="F118" s="202"/>
      <c r="G118" s="202"/>
      <c r="H118" s="203"/>
    </row>
    <row r="119" spans="1:8" ht="33" customHeight="1">
      <c r="A119" s="56" t="s">
        <v>60</v>
      </c>
      <c r="B119" s="57">
        <v>3020</v>
      </c>
      <c r="C119" s="57"/>
      <c r="D119" s="57"/>
      <c r="E119" s="111">
        <v>-447178</v>
      </c>
      <c r="F119" s="111"/>
      <c r="G119" s="111"/>
      <c r="H119" s="112" t="s">
        <v>24</v>
      </c>
    </row>
    <row r="120" spans="1:8" ht="32.25" thickBot="1">
      <c r="A120" s="69" t="s">
        <v>61</v>
      </c>
      <c r="B120" s="70">
        <v>3030</v>
      </c>
      <c r="C120" s="70"/>
      <c r="D120" s="70"/>
      <c r="E120" s="122"/>
      <c r="F120" s="122"/>
      <c r="G120" s="122"/>
      <c r="H120" s="123" t="s">
        <v>24</v>
      </c>
    </row>
    <row r="121" spans="1:8" ht="15.75">
      <c r="A121" s="58" t="s">
        <v>62</v>
      </c>
      <c r="B121" s="59">
        <v>4000</v>
      </c>
      <c r="C121" s="59" t="s">
        <v>7</v>
      </c>
      <c r="D121" s="59"/>
      <c r="E121" s="113">
        <f>E122</f>
        <v>0</v>
      </c>
      <c r="F121" s="113">
        <f t="shared" ref="F121:G121" si="10">F122</f>
        <v>0</v>
      </c>
      <c r="G121" s="113">
        <f t="shared" si="10"/>
        <v>0</v>
      </c>
      <c r="H121" s="114" t="s">
        <v>24</v>
      </c>
    </row>
    <row r="122" spans="1:8" ht="15.75">
      <c r="A122" s="56" t="s">
        <v>18</v>
      </c>
      <c r="B122" s="212">
        <v>4010</v>
      </c>
      <c r="C122" s="212">
        <v>610</v>
      </c>
      <c r="D122" s="212"/>
      <c r="E122" s="202"/>
      <c r="F122" s="202"/>
      <c r="G122" s="202"/>
      <c r="H122" s="203"/>
    </row>
    <row r="123" spans="1:8" ht="31.5">
      <c r="A123" s="56" t="s">
        <v>63</v>
      </c>
      <c r="B123" s="212"/>
      <c r="C123" s="212"/>
      <c r="D123" s="212"/>
      <c r="E123" s="202"/>
      <c r="F123" s="202"/>
      <c r="G123" s="202"/>
      <c r="H123" s="203"/>
    </row>
    <row r="124" spans="1:8" ht="16.5" thickBot="1">
      <c r="A124" s="69" t="s">
        <v>9</v>
      </c>
      <c r="B124" s="70"/>
      <c r="C124" s="70"/>
      <c r="D124" s="70"/>
      <c r="E124" s="122"/>
      <c r="F124" s="122"/>
      <c r="G124" s="122"/>
      <c r="H124" s="123"/>
    </row>
  </sheetData>
  <mergeCells count="88">
    <mergeCell ref="G26:G27"/>
    <mergeCell ref="H26:H27"/>
    <mergeCell ref="B26:B27"/>
    <mergeCell ref="C26:C27"/>
    <mergeCell ref="D26:D27"/>
    <mergeCell ref="E26:E27"/>
    <mergeCell ref="F26:F27"/>
    <mergeCell ref="G122:G123"/>
    <mergeCell ref="H122:H123"/>
    <mergeCell ref="B117:B118"/>
    <mergeCell ref="C117:C118"/>
    <mergeCell ref="D117:D118"/>
    <mergeCell ref="E117:E118"/>
    <mergeCell ref="F117:F118"/>
    <mergeCell ref="G117:G118"/>
    <mergeCell ref="H117:H118"/>
    <mergeCell ref="B122:B123"/>
    <mergeCell ref="C122:C123"/>
    <mergeCell ref="D122:D123"/>
    <mergeCell ref="E122:E123"/>
    <mergeCell ref="F122:F123"/>
    <mergeCell ref="G69:G70"/>
    <mergeCell ref="H69:H70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G67:G68"/>
    <mergeCell ref="H67:H68"/>
    <mergeCell ref="E49:E50"/>
    <mergeCell ref="F49:F50"/>
    <mergeCell ref="G49:G50"/>
    <mergeCell ref="H49:H50"/>
    <mergeCell ref="B44:B45"/>
    <mergeCell ref="C44:C45"/>
    <mergeCell ref="D44:D45"/>
    <mergeCell ref="E44:E45"/>
    <mergeCell ref="F44:F45"/>
    <mergeCell ref="A1:H1"/>
    <mergeCell ref="F6:F8"/>
    <mergeCell ref="G6:G8"/>
    <mergeCell ref="H6:H8"/>
    <mergeCell ref="D4:D8"/>
    <mergeCell ref="E6:E8"/>
    <mergeCell ref="A3:H3"/>
    <mergeCell ref="B94:B95"/>
    <mergeCell ref="C94:C95"/>
    <mergeCell ref="D94:D95"/>
    <mergeCell ref="E94:E95"/>
    <mergeCell ref="F94:F95"/>
    <mergeCell ref="G94:G95"/>
    <mergeCell ref="H94:H95"/>
    <mergeCell ref="G78:G79"/>
    <mergeCell ref="H78:H79"/>
    <mergeCell ref="B64:B65"/>
    <mergeCell ref="C64:C65"/>
    <mergeCell ref="D64:D65"/>
    <mergeCell ref="E64:E65"/>
    <mergeCell ref="F64:F65"/>
    <mergeCell ref="G64:G65"/>
    <mergeCell ref="H64:H65"/>
    <mergeCell ref="B78:B79"/>
    <mergeCell ref="C78:C79"/>
    <mergeCell ref="D78:D79"/>
    <mergeCell ref="E78:E79"/>
    <mergeCell ref="F78:F79"/>
    <mergeCell ref="G52:G53"/>
    <mergeCell ref="H52:H53"/>
    <mergeCell ref="A4:A8"/>
    <mergeCell ref="B4:B8"/>
    <mergeCell ref="C4:C8"/>
    <mergeCell ref="E4:H5"/>
    <mergeCell ref="B52:B53"/>
    <mergeCell ref="C52:C53"/>
    <mergeCell ref="D52:D53"/>
    <mergeCell ref="E52:E53"/>
    <mergeCell ref="F52:F53"/>
    <mergeCell ref="G44:G45"/>
    <mergeCell ref="H44:H45"/>
    <mergeCell ref="B49:B50"/>
    <mergeCell ref="C49:C50"/>
    <mergeCell ref="D49:D50"/>
  </mergeCells>
  <pageMargins left="0.25" right="0.25" top="0.22" bottom="0.17" header="0.16" footer="0.17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opLeftCell="A28" workbookViewId="0">
      <selection activeCell="A31" sqref="A31"/>
    </sheetView>
  </sheetViews>
  <sheetFormatPr defaultRowHeight="15"/>
  <cols>
    <col min="1" max="1" width="35" customWidth="1"/>
    <col min="3" max="3" width="12.28515625" customWidth="1"/>
    <col min="4" max="4" width="17" customWidth="1"/>
    <col min="5" max="5" width="16.28515625" customWidth="1"/>
    <col min="6" max="6" width="19.85546875" customWidth="1"/>
    <col min="7" max="7" width="13.7109375" customWidth="1"/>
    <col min="8" max="8" width="61.7109375" hidden="1" customWidth="1"/>
    <col min="9" max="9" width="16.85546875" customWidth="1"/>
  </cols>
  <sheetData>
    <row r="1" spans="1:9" ht="18.75">
      <c r="A1" s="233" t="s">
        <v>66</v>
      </c>
      <c r="B1" s="233"/>
      <c r="C1" s="233"/>
      <c r="D1" s="233"/>
      <c r="E1" s="233"/>
      <c r="F1" s="233"/>
      <c r="G1" s="233"/>
    </row>
    <row r="2" spans="1:9" ht="18.75">
      <c r="A2" s="233" t="s">
        <v>231</v>
      </c>
      <c r="B2" s="233"/>
      <c r="C2" s="233"/>
      <c r="D2" s="233"/>
      <c r="E2" s="233"/>
      <c r="F2" s="233"/>
      <c r="G2" s="233"/>
    </row>
    <row r="3" spans="1:9" ht="19.5" thickBot="1">
      <c r="A3" s="6"/>
    </row>
    <row r="4" spans="1:9" ht="31.15" customHeight="1" thickBot="1">
      <c r="A4" s="234" t="s">
        <v>1</v>
      </c>
      <c r="B4" s="234" t="s">
        <v>2</v>
      </c>
      <c r="C4" s="234" t="s">
        <v>94</v>
      </c>
      <c r="D4" s="234" t="s">
        <v>67</v>
      </c>
      <c r="E4" s="237" t="s">
        <v>97</v>
      </c>
      <c r="F4" s="238"/>
      <c r="G4" s="238"/>
      <c r="H4" s="238"/>
      <c r="I4" s="239"/>
    </row>
    <row r="5" spans="1:9" ht="16.5" thickBot="1">
      <c r="A5" s="235"/>
      <c r="B5" s="235"/>
      <c r="C5" s="235"/>
      <c r="D5" s="235"/>
      <c r="E5" s="237" t="s">
        <v>8</v>
      </c>
      <c r="F5" s="238"/>
      <c r="G5" s="238"/>
      <c r="H5" s="238"/>
      <c r="I5" s="239"/>
    </row>
    <row r="6" spans="1:9" ht="156.75" customHeight="1" thickBot="1">
      <c r="A6" s="235"/>
      <c r="B6" s="235"/>
      <c r="C6" s="235"/>
      <c r="D6" s="235"/>
      <c r="E6" s="234" t="s">
        <v>95</v>
      </c>
      <c r="F6" s="12" t="s">
        <v>96</v>
      </c>
      <c r="G6" s="234" t="s">
        <v>19</v>
      </c>
      <c r="H6" s="16" t="s">
        <v>71</v>
      </c>
      <c r="I6" s="15" t="s">
        <v>158</v>
      </c>
    </row>
    <row r="7" spans="1:9" ht="17.25" customHeight="1">
      <c r="A7" s="235"/>
      <c r="B7" s="235"/>
      <c r="C7" s="235"/>
      <c r="D7" s="235"/>
      <c r="E7" s="235"/>
      <c r="F7" s="16" t="s">
        <v>68</v>
      </c>
      <c r="G7" s="235"/>
      <c r="H7" s="17" t="s">
        <v>72</v>
      </c>
      <c r="I7" s="14"/>
    </row>
    <row r="8" spans="1:9" ht="13.5" customHeight="1">
      <c r="A8" s="235"/>
      <c r="B8" s="235"/>
      <c r="C8" s="235"/>
      <c r="D8" s="235"/>
      <c r="E8" s="235"/>
      <c r="F8" s="19" t="s">
        <v>69</v>
      </c>
      <c r="G8" s="235"/>
      <c r="H8" s="18"/>
      <c r="I8" s="13"/>
    </row>
    <row r="9" spans="1:9" ht="45.75" customHeight="1" thickBot="1">
      <c r="A9" s="236"/>
      <c r="B9" s="236"/>
      <c r="C9" s="236"/>
      <c r="D9" s="236"/>
      <c r="E9" s="236"/>
      <c r="F9" s="20" t="s">
        <v>70</v>
      </c>
      <c r="G9" s="236"/>
      <c r="H9" s="18"/>
      <c r="I9" s="22"/>
    </row>
    <row r="10" spans="1:9" ht="16.5" thickBo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1">
        <v>8</v>
      </c>
      <c r="I10" s="23">
        <v>8</v>
      </c>
    </row>
    <row r="11" spans="1:9" ht="15.75">
      <c r="A11" s="71" t="s">
        <v>73</v>
      </c>
      <c r="B11" s="228">
        <v>1000</v>
      </c>
      <c r="C11" s="228" t="s">
        <v>75</v>
      </c>
      <c r="D11" s="225">
        <f>E11+F11+G11+I11</f>
        <v>66478892.810000002</v>
      </c>
      <c r="E11" s="221">
        <f>E15+E36</f>
        <v>35540000</v>
      </c>
      <c r="F11" s="221">
        <f>F24</f>
        <v>12827947.210000001</v>
      </c>
      <c r="G11" s="221">
        <v>0</v>
      </c>
      <c r="H11" s="221">
        <f>H15+H36</f>
        <v>0</v>
      </c>
      <c r="I11" s="221">
        <f>I15+I13+I35+I32+I100</f>
        <v>18110945.600000001</v>
      </c>
    </row>
    <row r="12" spans="1:9" ht="16.5" thickBot="1">
      <c r="A12" s="86" t="s">
        <v>74</v>
      </c>
      <c r="B12" s="224"/>
      <c r="C12" s="224"/>
      <c r="D12" s="226"/>
      <c r="E12" s="222"/>
      <c r="F12" s="222"/>
      <c r="G12" s="222"/>
      <c r="H12" s="222"/>
      <c r="I12" s="222"/>
    </row>
    <row r="13" spans="1:9" ht="15.75">
      <c r="A13" s="71" t="s">
        <v>8</v>
      </c>
      <c r="B13" s="223">
        <v>1110</v>
      </c>
      <c r="C13" s="223">
        <v>120</v>
      </c>
      <c r="D13" s="225">
        <f>I13</f>
        <v>100000</v>
      </c>
      <c r="E13" s="221" t="s">
        <v>75</v>
      </c>
      <c r="F13" s="221" t="s">
        <v>75</v>
      </c>
      <c r="G13" s="221" t="s">
        <v>75</v>
      </c>
      <c r="H13" s="227"/>
      <c r="I13" s="242">
        <v>100000</v>
      </c>
    </row>
    <row r="14" spans="1:9" ht="32.25" thickBot="1">
      <c r="A14" s="191" t="s">
        <v>235</v>
      </c>
      <c r="B14" s="224"/>
      <c r="C14" s="224"/>
      <c r="D14" s="226"/>
      <c r="E14" s="222"/>
      <c r="F14" s="222"/>
      <c r="G14" s="222"/>
      <c r="H14" s="227"/>
      <c r="I14" s="243"/>
    </row>
    <row r="15" spans="1:9" ht="48.75" customHeight="1" thickBot="1">
      <c r="A15" s="138" t="s">
        <v>12</v>
      </c>
      <c r="B15" s="137">
        <v>1200</v>
      </c>
      <c r="C15" s="85">
        <v>130</v>
      </c>
      <c r="D15" s="89">
        <f>E15+I15</f>
        <v>38473885</v>
      </c>
      <c r="E15" s="95">
        <f>E17+E19</f>
        <v>35540000</v>
      </c>
      <c r="F15" s="95" t="s">
        <v>75</v>
      </c>
      <c r="G15" s="95" t="s">
        <v>75</v>
      </c>
      <c r="H15" s="94"/>
      <c r="I15" s="90">
        <f>I18+I21</f>
        <v>2933885</v>
      </c>
    </row>
    <row r="16" spans="1:9" ht="15.75" customHeight="1" thickBot="1">
      <c r="A16" s="138" t="s">
        <v>8</v>
      </c>
      <c r="B16" s="187"/>
      <c r="C16" s="187"/>
      <c r="D16" s="89"/>
      <c r="E16" s="95"/>
      <c r="F16" s="95"/>
      <c r="G16" s="95"/>
      <c r="H16" s="186"/>
      <c r="I16" s="90"/>
    </row>
    <row r="17" spans="1:9" ht="48" thickBot="1">
      <c r="A17" s="138" t="s">
        <v>13</v>
      </c>
      <c r="B17" s="137">
        <v>1210</v>
      </c>
      <c r="C17" s="85">
        <v>131</v>
      </c>
      <c r="D17" s="89">
        <f t="shared" ref="D17:D21" si="0">E17+F17+G17+I17</f>
        <v>35540000</v>
      </c>
      <c r="E17" s="95">
        <v>35540000</v>
      </c>
      <c r="F17" s="95"/>
      <c r="G17" s="95"/>
      <c r="H17" s="94"/>
      <c r="I17" s="96"/>
    </row>
    <row r="18" spans="1:9" ht="63.75" customHeight="1" thickBot="1">
      <c r="A18" s="191" t="s">
        <v>237</v>
      </c>
      <c r="B18" s="137">
        <v>1211</v>
      </c>
      <c r="C18" s="85">
        <v>131</v>
      </c>
      <c r="D18" s="89">
        <f>E18+F18+G18+I18</f>
        <v>2710385</v>
      </c>
      <c r="E18" s="95">
        <v>0</v>
      </c>
      <c r="F18" s="95"/>
      <c r="G18" s="95"/>
      <c r="H18" s="94"/>
      <c r="I18" s="90">
        <f>I19+I20</f>
        <v>2710385</v>
      </c>
    </row>
    <row r="19" spans="1:9" ht="31.5" customHeight="1" thickBot="1">
      <c r="A19" s="138" t="s">
        <v>238</v>
      </c>
      <c r="B19" s="187" t="s">
        <v>239</v>
      </c>
      <c r="C19" s="85">
        <v>131</v>
      </c>
      <c r="D19" s="89">
        <f>E19+F19+G19+I19</f>
        <v>2597385</v>
      </c>
      <c r="E19" s="95">
        <v>0</v>
      </c>
      <c r="F19" s="95"/>
      <c r="G19" s="95"/>
      <c r="H19" s="94"/>
      <c r="I19" s="90">
        <v>2597385</v>
      </c>
    </row>
    <row r="20" spans="1:9" ht="16.5" thickBot="1">
      <c r="A20" s="92" t="s">
        <v>199</v>
      </c>
      <c r="B20" s="187" t="s">
        <v>240</v>
      </c>
      <c r="C20" s="91">
        <v>131</v>
      </c>
      <c r="D20" s="89">
        <f t="shared" si="0"/>
        <v>113000</v>
      </c>
      <c r="E20" s="95"/>
      <c r="F20" s="95"/>
      <c r="G20" s="95"/>
      <c r="H20" s="94"/>
      <c r="I20" s="90">
        <v>113000</v>
      </c>
    </row>
    <row r="21" spans="1:9" ht="32.25" thickBot="1">
      <c r="A21" s="92" t="s">
        <v>200</v>
      </c>
      <c r="B21" s="137">
        <v>1212</v>
      </c>
      <c r="C21" s="91">
        <v>134</v>
      </c>
      <c r="D21" s="89">
        <f t="shared" si="0"/>
        <v>223500</v>
      </c>
      <c r="E21" s="95"/>
      <c r="F21" s="95"/>
      <c r="G21" s="95"/>
      <c r="H21" s="94"/>
      <c r="I21" s="90">
        <v>223500</v>
      </c>
    </row>
    <row r="22" spans="1:9" ht="32.25" thickBot="1">
      <c r="A22" s="84" t="s">
        <v>76</v>
      </c>
      <c r="B22" s="137">
        <v>1300</v>
      </c>
      <c r="C22" s="85">
        <v>140</v>
      </c>
      <c r="D22" s="89"/>
      <c r="E22" s="95" t="s">
        <v>75</v>
      </c>
      <c r="F22" s="95" t="s">
        <v>75</v>
      </c>
      <c r="G22" s="95" t="s">
        <v>75</v>
      </c>
      <c r="H22" s="94"/>
      <c r="I22" s="96"/>
    </row>
    <row r="23" spans="1:9" ht="79.5" thickBot="1">
      <c r="A23" s="84" t="s">
        <v>77</v>
      </c>
      <c r="B23" s="137">
        <v>1310</v>
      </c>
      <c r="C23" s="85">
        <v>150</v>
      </c>
      <c r="D23" s="88"/>
      <c r="E23" s="88" t="s">
        <v>75</v>
      </c>
      <c r="F23" s="88" t="s">
        <v>75</v>
      </c>
      <c r="G23" s="95" t="s">
        <v>75</v>
      </c>
      <c r="H23" s="89"/>
      <c r="I23" s="96"/>
    </row>
    <row r="24" spans="1:9" ht="34.5" customHeight="1" thickBot="1">
      <c r="A24" s="191" t="s">
        <v>78</v>
      </c>
      <c r="B24" s="137">
        <v>1410</v>
      </c>
      <c r="C24" s="85">
        <v>150</v>
      </c>
      <c r="D24" s="88">
        <f>F24+G24</f>
        <v>12827947.210000001</v>
      </c>
      <c r="E24" s="88" t="s">
        <v>75</v>
      </c>
      <c r="F24" s="88">
        <f>8866800+2889822.99+328500+41000+546840-260576.6+415560.82</f>
        <v>12827947.210000001</v>
      </c>
      <c r="G24" s="88"/>
      <c r="H24" s="89" t="s">
        <v>75</v>
      </c>
      <c r="I24" s="88" t="s">
        <v>75</v>
      </c>
    </row>
    <row r="25" spans="1:9" ht="17.25" customHeight="1" thickBot="1">
      <c r="A25" s="191" t="s">
        <v>241</v>
      </c>
      <c r="B25" s="187"/>
      <c r="C25" s="187"/>
      <c r="D25" s="194"/>
      <c r="E25" s="88"/>
      <c r="F25" s="194"/>
      <c r="G25" s="88"/>
      <c r="H25" s="89"/>
      <c r="I25" s="88"/>
    </row>
    <row r="26" spans="1:9" ht="81.75" customHeight="1" thickBot="1">
      <c r="A26" s="199" t="s">
        <v>245</v>
      </c>
      <c r="B26" s="190" t="s">
        <v>166</v>
      </c>
      <c r="C26" s="193"/>
      <c r="D26" s="195">
        <f>6477500+328500</f>
        <v>6806000</v>
      </c>
      <c r="E26" s="89"/>
      <c r="F26" s="192">
        <f>6477500+328500</f>
        <v>6806000</v>
      </c>
      <c r="G26" s="88"/>
      <c r="H26" s="89"/>
      <c r="I26" s="88"/>
    </row>
    <row r="27" spans="1:9" ht="156.75" customHeight="1" thickBot="1">
      <c r="A27" s="200" t="s">
        <v>246</v>
      </c>
      <c r="B27" s="190" t="s">
        <v>167</v>
      </c>
      <c r="C27" s="193"/>
      <c r="D27" s="192">
        <v>328900</v>
      </c>
      <c r="E27" s="89"/>
      <c r="F27" s="196">
        <v>328900</v>
      </c>
      <c r="G27" s="88"/>
      <c r="H27" s="89"/>
      <c r="I27" s="88"/>
    </row>
    <row r="28" spans="1:9" ht="125.25" customHeight="1" thickBot="1">
      <c r="A28" s="200" t="s">
        <v>247</v>
      </c>
      <c r="B28" s="190" t="s">
        <v>168</v>
      </c>
      <c r="C28" s="193"/>
      <c r="D28" s="196">
        <f>2060400+41000</f>
        <v>2101400</v>
      </c>
      <c r="E28" s="89"/>
      <c r="F28" s="192">
        <f>2060400+41000</f>
        <v>2101400</v>
      </c>
      <c r="G28" s="88"/>
      <c r="H28" s="89"/>
      <c r="I28" s="88"/>
    </row>
    <row r="29" spans="1:9" ht="182.25" customHeight="1" thickBot="1">
      <c r="A29" s="201" t="s">
        <v>248</v>
      </c>
      <c r="B29" s="190" t="s">
        <v>219</v>
      </c>
      <c r="C29" s="193"/>
      <c r="D29" s="192">
        <v>546840</v>
      </c>
      <c r="E29" s="89"/>
      <c r="F29" s="196">
        <v>546840</v>
      </c>
      <c r="G29" s="88"/>
      <c r="H29" s="89"/>
      <c r="I29" s="88"/>
    </row>
    <row r="30" spans="1:9" ht="32.25" customHeight="1" thickBot="1">
      <c r="A30" s="201" t="s">
        <v>250</v>
      </c>
      <c r="B30" s="190" t="s">
        <v>197</v>
      </c>
      <c r="C30" s="193"/>
      <c r="D30" s="192">
        <f>2166002.19-223755.8+687000</f>
        <v>2629246.3899999997</v>
      </c>
      <c r="E30" s="89"/>
      <c r="F30" s="192">
        <f>2166002.19-223755.8+687000</f>
        <v>2629246.3899999997</v>
      </c>
      <c r="G30" s="88"/>
      <c r="H30" s="89"/>
      <c r="I30" s="88"/>
    </row>
    <row r="31" spans="1:9" ht="107.25" customHeight="1" thickBot="1">
      <c r="A31" s="201" t="s">
        <v>226</v>
      </c>
      <c r="B31" s="190" t="s">
        <v>219</v>
      </c>
      <c r="C31" s="193"/>
      <c r="D31" s="197">
        <v>415560.82</v>
      </c>
      <c r="E31" s="89"/>
      <c r="F31" s="192">
        <v>415560.82</v>
      </c>
      <c r="G31" s="88"/>
      <c r="H31" s="89"/>
      <c r="I31" s="88"/>
    </row>
    <row r="32" spans="1:9" ht="18" customHeight="1" thickBot="1">
      <c r="A32" s="138" t="s">
        <v>79</v>
      </c>
      <c r="B32" s="137">
        <v>1800</v>
      </c>
      <c r="C32" s="85"/>
      <c r="D32" s="88">
        <f>I32</f>
        <v>-478187</v>
      </c>
      <c r="E32" s="88" t="s">
        <v>75</v>
      </c>
      <c r="F32" s="88" t="s">
        <v>75</v>
      </c>
      <c r="G32" s="88" t="s">
        <v>75</v>
      </c>
      <c r="H32" s="89"/>
      <c r="I32" s="96">
        <f>I33+I34</f>
        <v>-478187</v>
      </c>
    </row>
    <row r="33" spans="1:9" ht="18" customHeight="1" thickBot="1">
      <c r="A33" s="138" t="s">
        <v>255</v>
      </c>
      <c r="B33" s="198" t="s">
        <v>253</v>
      </c>
      <c r="C33" s="198">
        <v>189</v>
      </c>
      <c r="D33" s="88">
        <f t="shared" ref="D33:D34" si="1">I33</f>
        <v>-31009</v>
      </c>
      <c r="E33" s="88"/>
      <c r="F33" s="88"/>
      <c r="G33" s="88"/>
      <c r="H33" s="89"/>
      <c r="I33" s="96">
        <v>-31009</v>
      </c>
    </row>
    <row r="34" spans="1:9" ht="18" customHeight="1" thickBot="1">
      <c r="A34" s="138" t="s">
        <v>256</v>
      </c>
      <c r="B34" s="198" t="s">
        <v>254</v>
      </c>
      <c r="C34" s="198">
        <v>189</v>
      </c>
      <c r="D34" s="88">
        <f t="shared" si="1"/>
        <v>-447178</v>
      </c>
      <c r="E34" s="88"/>
      <c r="F34" s="88"/>
      <c r="G34" s="88"/>
      <c r="H34" s="89"/>
      <c r="I34" s="96">
        <v>-447178</v>
      </c>
    </row>
    <row r="35" spans="1:9" ht="24.75" customHeight="1" thickBot="1">
      <c r="A35" s="191" t="s">
        <v>80</v>
      </c>
      <c r="B35" s="137">
        <v>1900</v>
      </c>
      <c r="C35" s="85" t="s">
        <v>75</v>
      </c>
      <c r="D35" s="88">
        <f>D36+D37</f>
        <v>15246363.18</v>
      </c>
      <c r="E35" s="88" t="s">
        <v>75</v>
      </c>
      <c r="F35" s="88" t="s">
        <v>75</v>
      </c>
      <c r="G35" s="88" t="s">
        <v>75</v>
      </c>
      <c r="H35" s="89"/>
      <c r="I35" s="96">
        <f>I36+I37</f>
        <v>15246363.18</v>
      </c>
    </row>
    <row r="36" spans="1:9" ht="30" customHeight="1" thickBot="1">
      <c r="A36" s="138" t="s">
        <v>232</v>
      </c>
      <c r="B36" s="187" t="s">
        <v>242</v>
      </c>
      <c r="C36" s="85">
        <v>440</v>
      </c>
      <c r="D36" s="88">
        <f>E36+F36+G36+I36</f>
        <v>15244963.18</v>
      </c>
      <c r="E36" s="88"/>
      <c r="F36" s="88"/>
      <c r="G36" s="88"/>
      <c r="H36" s="89"/>
      <c r="I36" s="88">
        <f>15075660.6+169302.58</f>
        <v>15244963.18</v>
      </c>
    </row>
    <row r="37" spans="1:9" ht="19.5" customHeight="1" thickBot="1">
      <c r="A37" s="138" t="s">
        <v>233</v>
      </c>
      <c r="B37" s="187" t="s">
        <v>243</v>
      </c>
      <c r="C37" s="91">
        <v>440</v>
      </c>
      <c r="D37" s="88">
        <f>E37+F37+G37+I37</f>
        <v>1400</v>
      </c>
      <c r="E37" s="88"/>
      <c r="F37" s="88"/>
      <c r="G37" s="88"/>
      <c r="H37" s="89"/>
      <c r="I37" s="88">
        <v>1400</v>
      </c>
    </row>
    <row r="38" spans="1:9" ht="33.75" customHeight="1" thickBot="1">
      <c r="A38" s="138" t="s">
        <v>234</v>
      </c>
      <c r="B38" s="187" t="s">
        <v>244</v>
      </c>
      <c r="C38" s="185">
        <v>440</v>
      </c>
      <c r="D38" s="88">
        <v>0</v>
      </c>
      <c r="E38" s="88"/>
      <c r="F38" s="88"/>
      <c r="G38" s="88"/>
      <c r="H38" s="89"/>
      <c r="I38" s="88">
        <v>0</v>
      </c>
    </row>
    <row r="39" spans="1:9" ht="20.25" customHeight="1" thickBot="1">
      <c r="A39" s="173" t="s">
        <v>81</v>
      </c>
      <c r="B39" s="174">
        <v>2000</v>
      </c>
      <c r="C39" s="174" t="s">
        <v>75</v>
      </c>
      <c r="D39" s="172">
        <f>E39+F39+G39+I39</f>
        <v>65579645.899999999</v>
      </c>
      <c r="E39" s="172">
        <f>E40+E58+E64+E71</f>
        <v>35540000</v>
      </c>
      <c r="F39" s="172">
        <f>F40+F58+F64+F71</f>
        <v>12212432.01</v>
      </c>
      <c r="G39" s="172">
        <f>G40+G58+G64+G71</f>
        <v>0</v>
      </c>
      <c r="H39" s="172">
        <f>H40+H58+H64+H71</f>
        <v>0</v>
      </c>
      <c r="I39" s="172">
        <f>I40+I58+I64+I71</f>
        <v>17827213.890000001</v>
      </c>
    </row>
    <row r="40" spans="1:9" ht="31.9" customHeight="1" thickBot="1">
      <c r="A40" s="86" t="s">
        <v>82</v>
      </c>
      <c r="B40" s="137">
        <v>2100</v>
      </c>
      <c r="C40" s="87">
        <v>100</v>
      </c>
      <c r="D40" s="88">
        <f>E40+F40+G40+I40</f>
        <v>30915424.629999999</v>
      </c>
      <c r="E40" s="88">
        <f>E41+E51+E54</f>
        <v>24645998.66</v>
      </c>
      <c r="F40" s="88">
        <f>F41+F53</f>
        <v>1083121.1299999999</v>
      </c>
      <c r="G40" s="88">
        <f t="shared" ref="G40:H40" si="2">G41+G51+G54</f>
        <v>0</v>
      </c>
      <c r="H40" s="88">
        <f t="shared" si="2"/>
        <v>0</v>
      </c>
      <c r="I40" s="88">
        <f>I41+I52+I54</f>
        <v>5186304.84</v>
      </c>
    </row>
    <row r="41" spans="1:9" ht="15.75">
      <c r="A41" s="71" t="s">
        <v>18</v>
      </c>
      <c r="B41" s="223">
        <v>2101</v>
      </c>
      <c r="C41" s="231" t="s">
        <v>144</v>
      </c>
      <c r="D41" s="225">
        <f>E41+F41+G41+I41</f>
        <v>30388047.829999998</v>
      </c>
      <c r="E41" s="225">
        <f>E43+E55</f>
        <v>24645648.66</v>
      </c>
      <c r="F41" s="225">
        <f>F43+F55</f>
        <v>754221.13</v>
      </c>
      <c r="G41" s="225">
        <f t="shared" ref="G41:H41" si="3">G43+G55</f>
        <v>0</v>
      </c>
      <c r="H41" s="225">
        <f t="shared" si="3"/>
        <v>0</v>
      </c>
      <c r="I41" s="225">
        <f>I43+I55</f>
        <v>4988178.04</v>
      </c>
    </row>
    <row r="42" spans="1:9" ht="33" customHeight="1" thickBot="1">
      <c r="A42" s="86" t="s">
        <v>83</v>
      </c>
      <c r="B42" s="224"/>
      <c r="C42" s="232"/>
      <c r="D42" s="226"/>
      <c r="E42" s="226"/>
      <c r="F42" s="226"/>
      <c r="G42" s="226"/>
      <c r="H42" s="226"/>
      <c r="I42" s="226"/>
    </row>
    <row r="43" spans="1:9" ht="16.5" customHeight="1" thickBot="1">
      <c r="A43" s="72" t="s">
        <v>28</v>
      </c>
      <c r="B43" s="137">
        <v>2110</v>
      </c>
      <c r="C43" s="87">
        <v>111</v>
      </c>
      <c r="D43" s="88">
        <f>E43+F43+G43+I43</f>
        <v>23380869.180000003</v>
      </c>
      <c r="E43" s="88">
        <f>E44+E46+E47+E48+E49+E50</f>
        <v>18954457.120000001</v>
      </c>
      <c r="F43" s="88">
        <f>F44+F46+F47+F48+F49+F50</f>
        <v>579278.87</v>
      </c>
      <c r="G43" s="88">
        <f t="shared" ref="G43:I43" si="4">G44+G46+G47+G48+G49+G50</f>
        <v>0</v>
      </c>
      <c r="H43" s="88">
        <f t="shared" si="4"/>
        <v>0</v>
      </c>
      <c r="I43" s="88">
        <f t="shared" si="4"/>
        <v>3847133.19</v>
      </c>
    </row>
    <row r="44" spans="1:9" ht="15.75">
      <c r="A44" s="73" t="s">
        <v>18</v>
      </c>
      <c r="B44" s="223">
        <v>2111</v>
      </c>
      <c r="C44" s="223">
        <v>111</v>
      </c>
      <c r="D44" s="225">
        <f>E44+F44+G44+I44</f>
        <v>14447014.710000001</v>
      </c>
      <c r="E44" s="225">
        <v>12019514.880000001</v>
      </c>
      <c r="F44" s="225">
        <v>420000</v>
      </c>
      <c r="G44" s="225"/>
      <c r="H44" s="229"/>
      <c r="I44" s="242">
        <v>2007499.83</v>
      </c>
    </row>
    <row r="45" spans="1:9" ht="19.5" customHeight="1" thickBot="1">
      <c r="A45" s="72" t="s">
        <v>29</v>
      </c>
      <c r="B45" s="224"/>
      <c r="C45" s="224"/>
      <c r="D45" s="226"/>
      <c r="E45" s="226"/>
      <c r="F45" s="226"/>
      <c r="G45" s="226"/>
      <c r="H45" s="230"/>
      <c r="I45" s="243"/>
    </row>
    <row r="46" spans="1:9" ht="35.25" customHeight="1" thickBot="1">
      <c r="A46" s="72" t="s">
        <v>30</v>
      </c>
      <c r="B46" s="137">
        <v>2112</v>
      </c>
      <c r="C46" s="87">
        <v>111</v>
      </c>
      <c r="D46" s="88"/>
      <c r="E46" s="88"/>
      <c r="F46" s="88"/>
      <c r="G46" s="88"/>
      <c r="H46" s="89"/>
      <c r="I46" s="90"/>
    </row>
    <row r="47" spans="1:9" ht="19.149999999999999" customHeight="1" thickBot="1">
      <c r="A47" s="72" t="s">
        <v>31</v>
      </c>
      <c r="B47" s="137">
        <v>2113</v>
      </c>
      <c r="C47" s="87">
        <v>111</v>
      </c>
      <c r="D47" s="88"/>
      <c r="E47" s="88"/>
      <c r="F47" s="88"/>
      <c r="G47" s="88"/>
      <c r="H47" s="89"/>
      <c r="I47" s="90"/>
    </row>
    <row r="48" spans="1:9" ht="21.75" customHeight="1" thickBot="1">
      <c r="A48" s="72" t="s">
        <v>32</v>
      </c>
      <c r="B48" s="137">
        <v>2114</v>
      </c>
      <c r="C48" s="87">
        <v>111</v>
      </c>
      <c r="D48" s="88">
        <f>E48+F48+G48+I48</f>
        <v>5797691.5299999993</v>
      </c>
      <c r="E48" s="88">
        <f>3999882.08+38650.77</f>
        <v>4038532.85</v>
      </c>
      <c r="F48" s="88">
        <f>159278.87</f>
        <v>159278.87</v>
      </c>
      <c r="G48" s="88"/>
      <c r="H48" s="89"/>
      <c r="I48" s="90">
        <v>1599879.81</v>
      </c>
    </row>
    <row r="49" spans="1:9" ht="34.5" customHeight="1" thickBot="1">
      <c r="A49" s="72" t="s">
        <v>33</v>
      </c>
      <c r="B49" s="137">
        <v>2115</v>
      </c>
      <c r="C49" s="85">
        <v>111</v>
      </c>
      <c r="D49" s="88">
        <f t="shared" ref="D49:D56" si="5">E49+F49+G49+I49</f>
        <v>3136162.94</v>
      </c>
      <c r="E49" s="88">
        <v>2896409.39</v>
      </c>
      <c r="F49" s="88"/>
      <c r="G49" s="88"/>
      <c r="H49" s="89"/>
      <c r="I49" s="90">
        <v>239753.55</v>
      </c>
    </row>
    <row r="50" spans="1:9" ht="18.75" customHeight="1" thickBot="1">
      <c r="A50" s="72" t="s">
        <v>34</v>
      </c>
      <c r="B50" s="137">
        <v>2116</v>
      </c>
      <c r="C50" s="85">
        <v>111</v>
      </c>
      <c r="D50" s="88">
        <f t="shared" si="5"/>
        <v>0</v>
      </c>
      <c r="E50" s="88"/>
      <c r="F50" s="88"/>
      <c r="G50" s="88"/>
      <c r="H50" s="89"/>
      <c r="I50" s="90"/>
    </row>
    <row r="51" spans="1:9" ht="52.5" customHeight="1" thickBot="1">
      <c r="A51" s="72" t="s">
        <v>35</v>
      </c>
      <c r="B51" s="137">
        <v>2120</v>
      </c>
      <c r="C51" s="85">
        <v>112</v>
      </c>
      <c r="D51" s="88">
        <f t="shared" si="5"/>
        <v>350</v>
      </c>
      <c r="E51" s="88">
        <f>600-250</f>
        <v>350</v>
      </c>
      <c r="F51" s="88"/>
      <c r="G51" s="88"/>
      <c r="H51" s="89"/>
      <c r="I51" s="90"/>
    </row>
    <row r="52" spans="1:9" ht="52.5" customHeight="1" thickBot="1">
      <c r="A52" s="72" t="s">
        <v>35</v>
      </c>
      <c r="B52" s="137">
        <v>2121</v>
      </c>
      <c r="C52" s="85">
        <v>112</v>
      </c>
      <c r="D52" s="88">
        <f t="shared" si="5"/>
        <v>198126.8</v>
      </c>
      <c r="E52" s="88"/>
      <c r="F52" s="88"/>
      <c r="G52" s="88"/>
      <c r="H52" s="89"/>
      <c r="I52" s="90">
        <v>198126.8</v>
      </c>
    </row>
    <row r="53" spans="1:9" ht="52.5" customHeight="1" thickBot="1">
      <c r="A53" s="72" t="s">
        <v>35</v>
      </c>
      <c r="B53" s="137">
        <v>2122</v>
      </c>
      <c r="C53" s="85">
        <v>112</v>
      </c>
      <c r="D53" s="88">
        <v>328900</v>
      </c>
      <c r="E53" s="88"/>
      <c r="F53" s="88">
        <v>328900</v>
      </c>
      <c r="G53" s="88"/>
      <c r="H53" s="89"/>
      <c r="I53" s="90"/>
    </row>
    <row r="54" spans="1:9" ht="66.75" customHeight="1" thickBot="1">
      <c r="A54" s="72" t="s">
        <v>36</v>
      </c>
      <c r="B54" s="137">
        <v>2130</v>
      </c>
      <c r="C54" s="85">
        <v>113</v>
      </c>
      <c r="D54" s="88">
        <f t="shared" si="5"/>
        <v>0</v>
      </c>
      <c r="E54" s="88"/>
      <c r="F54" s="88"/>
      <c r="G54" s="88"/>
      <c r="H54" s="89"/>
      <c r="I54" s="90"/>
    </row>
    <row r="55" spans="1:9" ht="82.5" customHeight="1" thickBot="1">
      <c r="A55" s="72" t="s">
        <v>37</v>
      </c>
      <c r="B55" s="137">
        <v>2140</v>
      </c>
      <c r="C55" s="85">
        <v>119</v>
      </c>
      <c r="D55" s="88">
        <f t="shared" si="5"/>
        <v>7007178.6500000004</v>
      </c>
      <c r="E55" s="88">
        <v>5691191.54</v>
      </c>
      <c r="F55" s="88">
        <f>48102.26+126840</f>
        <v>174942.26</v>
      </c>
      <c r="G55" s="88"/>
      <c r="H55" s="89"/>
      <c r="I55" s="90">
        <v>1141044.8500000001</v>
      </c>
    </row>
    <row r="56" spans="1:9" ht="17.45" customHeight="1">
      <c r="A56" s="73" t="s">
        <v>8</v>
      </c>
      <c r="B56" s="223">
        <v>2141</v>
      </c>
      <c r="C56" s="223">
        <v>119</v>
      </c>
      <c r="D56" s="225">
        <f t="shared" si="5"/>
        <v>7007178.6500000004</v>
      </c>
      <c r="E56" s="225">
        <v>5691191.54</v>
      </c>
      <c r="F56" s="225">
        <v>174942.26</v>
      </c>
      <c r="G56" s="225"/>
      <c r="H56" s="229"/>
      <c r="I56" s="242">
        <v>1141044.8500000001</v>
      </c>
    </row>
    <row r="57" spans="1:9" ht="17.25" customHeight="1" thickBot="1">
      <c r="A57" s="72" t="s">
        <v>38</v>
      </c>
      <c r="B57" s="224"/>
      <c r="C57" s="224"/>
      <c r="D57" s="226"/>
      <c r="E57" s="226"/>
      <c r="F57" s="226"/>
      <c r="G57" s="226"/>
      <c r="H57" s="230"/>
      <c r="I57" s="243"/>
    </row>
    <row r="58" spans="1:9" ht="36.75" customHeight="1" thickBot="1">
      <c r="A58" s="84" t="s">
        <v>39</v>
      </c>
      <c r="B58" s="137">
        <v>2200</v>
      </c>
      <c r="C58" s="85">
        <v>300</v>
      </c>
      <c r="D58" s="88">
        <f>E58+F58+G58+I58</f>
        <v>9959180.6999999993</v>
      </c>
      <c r="E58" s="88">
        <f>E61+E62+E63+E60</f>
        <v>3153180.7</v>
      </c>
      <c r="F58" s="88">
        <f>F61+F62+F63+F60</f>
        <v>6806000</v>
      </c>
      <c r="G58" s="88">
        <f t="shared" ref="G58:H58" si="6">G61+G62+G63</f>
        <v>0</v>
      </c>
      <c r="H58" s="88">
        <f t="shared" si="6"/>
        <v>0</v>
      </c>
      <c r="I58" s="88">
        <f>I61+I62+I63+I60</f>
        <v>0</v>
      </c>
    </row>
    <row r="59" spans="1:9" ht="17.25" customHeight="1" thickBot="1">
      <c r="A59" s="84" t="s">
        <v>18</v>
      </c>
      <c r="B59" s="140"/>
      <c r="C59" s="74"/>
      <c r="D59" s="97"/>
      <c r="E59" s="97"/>
      <c r="F59" s="97"/>
      <c r="G59" s="97"/>
      <c r="H59" s="98"/>
      <c r="I59" s="99"/>
    </row>
    <row r="60" spans="1:9" ht="60.75" customHeight="1" thickBot="1">
      <c r="A60" s="71" t="s">
        <v>41</v>
      </c>
      <c r="B60" s="75">
        <v>2211</v>
      </c>
      <c r="C60" s="75">
        <v>321</v>
      </c>
      <c r="D60" s="100">
        <f>E60+F60+I60</f>
        <v>3000</v>
      </c>
      <c r="E60" s="100">
        <v>3000</v>
      </c>
      <c r="F60" s="100"/>
      <c r="G60" s="100"/>
      <c r="H60" s="101"/>
      <c r="I60" s="100"/>
    </row>
    <row r="61" spans="1:9" ht="65.25" customHeight="1">
      <c r="A61" s="76" t="s">
        <v>41</v>
      </c>
      <c r="B61" s="75">
        <v>2212</v>
      </c>
      <c r="C61" s="75">
        <v>321</v>
      </c>
      <c r="D61" s="100">
        <f>E61+F61+G61+I61</f>
        <v>3028517.7</v>
      </c>
      <c r="E61" s="100">
        <v>3028517.7</v>
      </c>
      <c r="F61" s="100"/>
      <c r="G61" s="100"/>
      <c r="H61" s="101"/>
      <c r="I61" s="102"/>
    </row>
    <row r="62" spans="1:9" ht="64.5" customHeight="1">
      <c r="A62" s="77" t="s">
        <v>41</v>
      </c>
      <c r="B62" s="78">
        <v>2213</v>
      </c>
      <c r="C62" s="78">
        <v>323</v>
      </c>
      <c r="D62" s="103">
        <f>E62+F62+G62+I62</f>
        <v>121663</v>
      </c>
      <c r="E62" s="103">
        <v>121663</v>
      </c>
      <c r="F62" s="103"/>
      <c r="G62" s="103"/>
      <c r="H62" s="179"/>
      <c r="I62" s="104"/>
    </row>
    <row r="63" spans="1:9" ht="48" customHeight="1" thickBot="1">
      <c r="A63" s="79" t="s">
        <v>202</v>
      </c>
      <c r="B63" s="80">
        <v>2220</v>
      </c>
      <c r="C63" s="80">
        <v>340</v>
      </c>
      <c r="D63" s="105">
        <f>E63+F63+G63+I63</f>
        <v>6806000</v>
      </c>
      <c r="E63" s="105"/>
      <c r="F63" s="105">
        <v>6806000</v>
      </c>
      <c r="G63" s="105"/>
      <c r="H63" s="106"/>
      <c r="I63" s="107"/>
    </row>
    <row r="64" spans="1:9" ht="33" customHeight="1" thickBot="1">
      <c r="A64" s="81" t="s">
        <v>84</v>
      </c>
      <c r="B64" s="46">
        <v>2300</v>
      </c>
      <c r="C64" s="47">
        <v>850</v>
      </c>
      <c r="D64" s="95">
        <f>E64+F64+G64+I64</f>
        <v>136006.72</v>
      </c>
      <c r="E64" s="95">
        <f>E65+E67+E68</f>
        <v>3500</v>
      </c>
      <c r="F64" s="95">
        <f t="shared" ref="F64:H64" si="7">F65+F67+F68</f>
        <v>0</v>
      </c>
      <c r="G64" s="95">
        <f t="shared" si="7"/>
        <v>0</v>
      </c>
      <c r="H64" s="95">
        <f t="shared" si="7"/>
        <v>0</v>
      </c>
      <c r="I64" s="95">
        <f>I65+I67+I68+I69+I70</f>
        <v>132506.72</v>
      </c>
    </row>
    <row r="65" spans="1:12" ht="16.5" thickBot="1">
      <c r="A65" s="84" t="s">
        <v>18</v>
      </c>
      <c r="B65" s="240">
        <v>2310</v>
      </c>
      <c r="C65" s="223">
        <v>851</v>
      </c>
      <c r="D65" s="225">
        <f>E65+F65+G65+I65</f>
        <v>5696</v>
      </c>
      <c r="E65" s="225">
        <v>0</v>
      </c>
      <c r="F65" s="225"/>
      <c r="G65" s="225"/>
      <c r="H65" s="89"/>
      <c r="I65" s="242">
        <v>5696</v>
      </c>
    </row>
    <row r="66" spans="1:12" ht="30.75" customHeight="1" thickBot="1">
      <c r="A66" s="82" t="s">
        <v>44</v>
      </c>
      <c r="B66" s="241"/>
      <c r="C66" s="224"/>
      <c r="D66" s="226"/>
      <c r="E66" s="226"/>
      <c r="F66" s="226"/>
      <c r="G66" s="226"/>
      <c r="H66" s="108"/>
      <c r="I66" s="243"/>
    </row>
    <row r="67" spans="1:12" ht="80.25" customHeight="1" thickBot="1">
      <c r="A67" s="82" t="s">
        <v>45</v>
      </c>
      <c r="B67" s="137">
        <v>2320</v>
      </c>
      <c r="C67" s="85">
        <v>852</v>
      </c>
      <c r="D67" s="88">
        <f>E67+F67+G67+I67</f>
        <v>92336</v>
      </c>
      <c r="E67" s="88">
        <v>3500</v>
      </c>
      <c r="F67" s="88"/>
      <c r="G67" s="88"/>
      <c r="H67" s="108"/>
      <c r="I67" s="180">
        <v>88836</v>
      </c>
    </row>
    <row r="68" spans="1:12" ht="39" customHeight="1" thickBot="1">
      <c r="A68" s="82" t="s">
        <v>145</v>
      </c>
      <c r="B68" s="137">
        <v>2330</v>
      </c>
      <c r="C68" s="85">
        <v>853</v>
      </c>
      <c r="D68" s="88">
        <f>E68+F68+G68+I68</f>
        <v>2465</v>
      </c>
      <c r="E68" s="88"/>
      <c r="F68" s="88"/>
      <c r="G68" s="88"/>
      <c r="H68" s="108"/>
      <c r="I68" s="180">
        <v>2465</v>
      </c>
    </row>
    <row r="69" spans="1:12" ht="48.75" customHeight="1" thickBot="1">
      <c r="A69" s="82" t="s">
        <v>46</v>
      </c>
      <c r="B69" s="137">
        <v>2331</v>
      </c>
      <c r="C69" s="85">
        <v>853</v>
      </c>
      <c r="D69" s="88">
        <f t="shared" ref="D69:D70" si="8">E69+F69+G69+I69</f>
        <v>8662.16</v>
      </c>
      <c r="E69" s="88"/>
      <c r="F69" s="88"/>
      <c r="G69" s="88"/>
      <c r="H69" s="108"/>
      <c r="I69" s="181">
        <v>8662.16</v>
      </c>
    </row>
    <row r="70" spans="1:12" ht="32.25" customHeight="1" thickBot="1">
      <c r="A70" s="82" t="s">
        <v>173</v>
      </c>
      <c r="B70" s="137">
        <v>2332</v>
      </c>
      <c r="C70" s="85">
        <v>853</v>
      </c>
      <c r="D70" s="88">
        <f t="shared" si="8"/>
        <v>26847.56</v>
      </c>
      <c r="E70" s="88"/>
      <c r="F70" s="88"/>
      <c r="G70" s="88"/>
      <c r="H70" s="108"/>
      <c r="I70" s="181">
        <v>26847.56</v>
      </c>
    </row>
    <row r="71" spans="1:12" ht="33.75" customHeight="1" thickBot="1">
      <c r="A71" s="138" t="s">
        <v>85</v>
      </c>
      <c r="B71" s="171">
        <v>2600</v>
      </c>
      <c r="C71" s="171" t="s">
        <v>75</v>
      </c>
      <c r="D71" s="88">
        <f>E71+F71+G71+I71</f>
        <v>24569033.850000001</v>
      </c>
      <c r="E71" s="88">
        <f>E73+E74</f>
        <v>7737320.6399999997</v>
      </c>
      <c r="F71" s="88">
        <f>F73+F74</f>
        <v>4323310.88</v>
      </c>
      <c r="G71" s="88">
        <f t="shared" ref="G71:H71" si="9">G73+G74</f>
        <v>0</v>
      </c>
      <c r="H71" s="88">
        <f t="shared" si="9"/>
        <v>0</v>
      </c>
      <c r="I71" s="88">
        <f>I73+I74</f>
        <v>12508402.33</v>
      </c>
    </row>
    <row r="72" spans="1:12" ht="62.25" customHeight="1" thickBot="1">
      <c r="A72" s="138" t="s">
        <v>203</v>
      </c>
      <c r="B72" s="137">
        <v>2610</v>
      </c>
      <c r="C72" s="128">
        <v>241</v>
      </c>
      <c r="D72" s="88"/>
      <c r="E72" s="88"/>
      <c r="F72" s="88"/>
      <c r="G72" s="88"/>
      <c r="H72" s="89"/>
      <c r="I72" s="88"/>
    </row>
    <row r="73" spans="1:12" ht="51" customHeight="1" thickBot="1">
      <c r="A73" s="138" t="s">
        <v>146</v>
      </c>
      <c r="B73" s="137">
        <v>2630</v>
      </c>
      <c r="C73" s="85">
        <v>243</v>
      </c>
      <c r="D73" s="88">
        <f>E73+F73+G73+I73</f>
        <v>1884106.01</v>
      </c>
      <c r="E73" s="88">
        <f>3400000-80000-300000-1000000-1000000-1020000</f>
        <v>0</v>
      </c>
      <c r="F73" s="88">
        <f>723820.8-36820.8</f>
        <v>687000</v>
      </c>
      <c r="G73" s="88">
        <v>0</v>
      </c>
      <c r="H73" s="89"/>
      <c r="I73" s="90">
        <v>1197106.01</v>
      </c>
      <c r="L73" t="s">
        <v>222</v>
      </c>
    </row>
    <row r="74" spans="1:12" ht="61.5" customHeight="1" thickBot="1">
      <c r="A74" s="84" t="s">
        <v>147</v>
      </c>
      <c r="B74" s="137">
        <v>2640</v>
      </c>
      <c r="C74" s="85">
        <v>244</v>
      </c>
      <c r="D74" s="88">
        <f>D75+D76+D77+D78+D79+D80+D81+D83+D84+D85+D87</f>
        <v>20636929.449999999</v>
      </c>
      <c r="E74" s="88">
        <f>E75+E76+E77+E78+E79+E80+E81+E83+E84+E85+E82+E87</f>
        <v>7737320.6399999997</v>
      </c>
      <c r="F74" s="88">
        <f>F75+F76+F77+F78+F79+F80+F81+F82+F83+F84+F85</f>
        <v>3636310.88</v>
      </c>
      <c r="G74" s="88">
        <f>G75+G76+G77+G78+G79+G80+G81+G83+G84+G85</f>
        <v>0</v>
      </c>
      <c r="H74" s="88">
        <f>H75+H76+H77+H78+H79+H80+H81+H83+H84+H85</f>
        <v>0</v>
      </c>
      <c r="I74" s="88">
        <f>I75+I76+I77+I78+I79+I80+I81+I83+I84+I85+I87+I82</f>
        <v>11311296.32</v>
      </c>
    </row>
    <row r="75" spans="1:12" ht="30.75" customHeight="1" thickBot="1">
      <c r="A75" s="84" t="s">
        <v>148</v>
      </c>
      <c r="B75" s="137" t="s">
        <v>174</v>
      </c>
      <c r="C75" s="85">
        <v>244</v>
      </c>
      <c r="D75" s="88">
        <f t="shared" ref="D75:D85" si="10">E75+F75+G75+I75</f>
        <v>321446.55000000005</v>
      </c>
      <c r="E75" s="88">
        <v>177762.85</v>
      </c>
      <c r="F75" s="88"/>
      <c r="G75" s="88"/>
      <c r="H75" s="89"/>
      <c r="I75" s="90">
        <v>143683.70000000001</v>
      </c>
      <c r="L75">
        <v>221</v>
      </c>
    </row>
    <row r="76" spans="1:12" ht="20.25" customHeight="1" thickBot="1">
      <c r="A76" s="84" t="s">
        <v>149</v>
      </c>
      <c r="B76" s="137" t="s">
        <v>175</v>
      </c>
      <c r="C76" s="85">
        <v>244</v>
      </c>
      <c r="D76" s="88">
        <f>E76+F76+G76+I76</f>
        <v>135396.79999999999</v>
      </c>
      <c r="E76" s="88"/>
      <c r="F76" s="88"/>
      <c r="G76" s="88"/>
      <c r="H76" s="89"/>
      <c r="I76" s="90">
        <v>135396.79999999999</v>
      </c>
      <c r="L76">
        <v>222</v>
      </c>
    </row>
    <row r="77" spans="1:12" ht="19.5" customHeight="1" thickBot="1">
      <c r="A77" s="84" t="s">
        <v>150</v>
      </c>
      <c r="B77" s="137" t="s">
        <v>176</v>
      </c>
      <c r="C77" s="85">
        <v>244</v>
      </c>
      <c r="D77" s="88">
        <f t="shared" si="10"/>
        <v>354744.83</v>
      </c>
      <c r="E77" s="88">
        <v>274437.7</v>
      </c>
      <c r="F77" s="88"/>
      <c r="G77" s="88"/>
      <c r="H77" s="89"/>
      <c r="I77" s="90">
        <v>80307.13</v>
      </c>
      <c r="L77" t="s">
        <v>221</v>
      </c>
    </row>
    <row r="78" spans="1:12" ht="30.75" customHeight="1" thickBot="1">
      <c r="A78" s="84" t="s">
        <v>151</v>
      </c>
      <c r="B78" s="137" t="s">
        <v>177</v>
      </c>
      <c r="C78" s="85">
        <v>244</v>
      </c>
      <c r="D78" s="88">
        <f t="shared" si="10"/>
        <v>0</v>
      </c>
      <c r="E78" s="88"/>
      <c r="F78" s="88"/>
      <c r="G78" s="88"/>
      <c r="H78" s="89"/>
      <c r="I78" s="90">
        <v>0</v>
      </c>
      <c r="L78">
        <v>224</v>
      </c>
    </row>
    <row r="79" spans="1:12" ht="30.75" customHeight="1" thickBot="1">
      <c r="A79" s="84" t="s">
        <v>152</v>
      </c>
      <c r="B79" s="137" t="s">
        <v>178</v>
      </c>
      <c r="C79" s="85">
        <v>244</v>
      </c>
      <c r="D79" s="88">
        <f t="shared" si="10"/>
        <v>1156532.1000000001</v>
      </c>
      <c r="E79" s="88">
        <v>520815.09</v>
      </c>
      <c r="F79" s="88"/>
      <c r="G79" s="88"/>
      <c r="H79" s="89"/>
      <c r="I79" s="90">
        <v>635717.01</v>
      </c>
      <c r="L79">
        <v>225</v>
      </c>
    </row>
    <row r="80" spans="1:12" ht="22.5" customHeight="1" thickBot="1">
      <c r="A80" s="84" t="s">
        <v>153</v>
      </c>
      <c r="B80" s="137" t="s">
        <v>179</v>
      </c>
      <c r="C80" s="85">
        <v>244</v>
      </c>
      <c r="D80" s="88">
        <f t="shared" si="10"/>
        <v>3044197.51</v>
      </c>
      <c r="E80" s="88">
        <v>1905261.21</v>
      </c>
      <c r="F80" s="88">
        <v>70317.820000000007</v>
      </c>
      <c r="G80" s="88"/>
      <c r="H80" s="89"/>
      <c r="I80" s="90">
        <v>1068618.48</v>
      </c>
      <c r="L80">
        <v>226</v>
      </c>
    </row>
    <row r="81" spans="1:12" ht="18.75" customHeight="1" thickBot="1">
      <c r="A81" s="84" t="s">
        <v>154</v>
      </c>
      <c r="B81" s="137" t="s">
        <v>180</v>
      </c>
      <c r="C81" s="85">
        <v>244</v>
      </c>
      <c r="D81" s="88">
        <f t="shared" si="10"/>
        <v>110270.36</v>
      </c>
      <c r="E81" s="88">
        <v>40730.339999999997</v>
      </c>
      <c r="F81" s="88"/>
      <c r="G81" s="88"/>
      <c r="H81" s="89"/>
      <c r="I81" s="90">
        <v>69540.02</v>
      </c>
      <c r="L81">
        <v>227</v>
      </c>
    </row>
    <row r="82" spans="1:12" ht="54" customHeight="1" thickBot="1">
      <c r="A82" s="138" t="s">
        <v>218</v>
      </c>
      <c r="B82" s="137" t="s">
        <v>181</v>
      </c>
      <c r="C82" s="91">
        <v>244</v>
      </c>
      <c r="D82" s="88">
        <f t="shared" si="10"/>
        <v>2047998.39</v>
      </c>
      <c r="E82" s="88">
        <v>0</v>
      </c>
      <c r="F82" s="88">
        <f>2166002.19-223755.8</f>
        <v>1942246.39</v>
      </c>
      <c r="G82" s="88"/>
      <c r="H82" s="89"/>
      <c r="I82" s="90">
        <v>105752</v>
      </c>
      <c r="L82">
        <v>228</v>
      </c>
    </row>
    <row r="83" spans="1:12" ht="30" customHeight="1" thickBot="1">
      <c r="A83" s="84" t="s">
        <v>155</v>
      </c>
      <c r="B83" s="137" t="s">
        <v>182</v>
      </c>
      <c r="C83" s="85">
        <v>244</v>
      </c>
      <c r="D83" s="88">
        <f>E83+F83+G83+I83</f>
        <v>2820469.4699999997</v>
      </c>
      <c r="E83" s="88">
        <v>2120812.5099999998</v>
      </c>
      <c r="F83" s="88">
        <v>0</v>
      </c>
      <c r="G83" s="88"/>
      <c r="H83" s="89"/>
      <c r="I83" s="90">
        <v>699656.96</v>
      </c>
      <c r="L83">
        <v>310</v>
      </c>
    </row>
    <row r="84" spans="1:12" ht="33.75" customHeight="1" thickBot="1">
      <c r="A84" s="84" t="s">
        <v>156</v>
      </c>
      <c r="B84" s="137" t="s">
        <v>183</v>
      </c>
      <c r="C84" s="85">
        <v>244</v>
      </c>
      <c r="D84" s="88">
        <f t="shared" si="10"/>
        <v>0</v>
      </c>
      <c r="E84" s="88"/>
      <c r="F84" s="88"/>
      <c r="G84" s="88"/>
      <c r="H84" s="89"/>
      <c r="I84" s="90"/>
    </row>
    <row r="85" spans="1:12" ht="33.75" customHeight="1" thickBot="1">
      <c r="A85" s="84" t="s">
        <v>157</v>
      </c>
      <c r="B85" s="137" t="s">
        <v>201</v>
      </c>
      <c r="C85" s="85">
        <v>244</v>
      </c>
      <c r="D85" s="88">
        <f t="shared" si="10"/>
        <v>10533478.27</v>
      </c>
      <c r="E85" s="88">
        <v>1145574.31</v>
      </c>
      <c r="F85" s="88">
        <f>1278503.67+345243</f>
        <v>1623746.67</v>
      </c>
      <c r="G85" s="88"/>
      <c r="H85" s="89"/>
      <c r="I85" s="90">
        <f>7284409.32+480341.92-593.95</f>
        <v>7764157.29</v>
      </c>
      <c r="L85">
        <v>340</v>
      </c>
    </row>
    <row r="86" spans="1:12" ht="111" customHeight="1" thickBot="1">
      <c r="A86" s="138" t="s">
        <v>204</v>
      </c>
      <c r="B86" s="137">
        <v>2650</v>
      </c>
      <c r="C86" s="128">
        <v>245</v>
      </c>
      <c r="D86" s="88"/>
      <c r="E86" s="88"/>
      <c r="F86" s="88"/>
      <c r="G86" s="88"/>
      <c r="H86" s="89"/>
      <c r="I86" s="90"/>
    </row>
    <row r="87" spans="1:12" ht="33.75" customHeight="1" thickBot="1">
      <c r="A87" s="138" t="s">
        <v>205</v>
      </c>
      <c r="B87" s="137">
        <v>2660</v>
      </c>
      <c r="C87" s="128">
        <v>247</v>
      </c>
      <c r="D87" s="88">
        <f>E87+F87+G87+I87</f>
        <v>2160393.56</v>
      </c>
      <c r="E87" s="88">
        <v>1551926.63</v>
      </c>
      <c r="F87" s="88"/>
      <c r="G87" s="88"/>
      <c r="H87" s="89"/>
      <c r="I87" s="90">
        <f>608466.93</f>
        <v>608466.93000000005</v>
      </c>
      <c r="L87" t="s">
        <v>223</v>
      </c>
    </row>
    <row r="88" spans="1:12" ht="62.25" customHeight="1" thickBot="1">
      <c r="A88" s="138" t="s">
        <v>56</v>
      </c>
      <c r="B88" s="137">
        <v>2670</v>
      </c>
      <c r="C88" s="128">
        <v>400</v>
      </c>
      <c r="D88" s="88"/>
      <c r="E88" s="88"/>
      <c r="F88" s="88"/>
      <c r="G88" s="88"/>
      <c r="H88" s="89"/>
      <c r="I88" s="90"/>
    </row>
    <row r="89" spans="1:12" ht="81.75" customHeight="1" thickBot="1">
      <c r="A89" s="138" t="s">
        <v>206</v>
      </c>
      <c r="B89" s="137">
        <v>2671</v>
      </c>
      <c r="C89" s="128">
        <v>406</v>
      </c>
      <c r="D89" s="88"/>
      <c r="E89" s="88"/>
      <c r="F89" s="88"/>
      <c r="G89" s="88"/>
      <c r="H89" s="89"/>
      <c r="I89" s="90"/>
    </row>
    <row r="90" spans="1:12" ht="81" customHeight="1" thickBot="1">
      <c r="A90" s="138" t="s">
        <v>57</v>
      </c>
      <c r="B90" s="137">
        <v>2672</v>
      </c>
      <c r="C90" s="128">
        <v>407</v>
      </c>
      <c r="D90" s="88"/>
      <c r="E90" s="88"/>
      <c r="F90" s="88"/>
      <c r="G90" s="88"/>
      <c r="H90" s="89"/>
      <c r="I90" s="90"/>
    </row>
    <row r="91" spans="1:12" ht="46.15" customHeight="1" thickBot="1">
      <c r="A91" s="84" t="s">
        <v>86</v>
      </c>
      <c r="B91" s="137"/>
      <c r="C91" s="85" t="s">
        <v>75</v>
      </c>
      <c r="D91" s="88"/>
      <c r="E91" s="88"/>
      <c r="F91" s="88"/>
      <c r="G91" s="88"/>
      <c r="H91" s="89"/>
      <c r="I91" s="96"/>
    </row>
    <row r="92" spans="1:12" ht="15" customHeight="1">
      <c r="A92" s="71" t="s">
        <v>18</v>
      </c>
      <c r="B92" s="223"/>
      <c r="C92" s="223"/>
      <c r="D92" s="225"/>
      <c r="E92" s="225"/>
      <c r="F92" s="225"/>
      <c r="G92" s="225"/>
      <c r="H92" s="225"/>
      <c r="I92" s="242"/>
    </row>
    <row r="93" spans="1:12" ht="19.5" customHeight="1" thickBot="1">
      <c r="A93" s="138" t="s">
        <v>87</v>
      </c>
      <c r="B93" s="224"/>
      <c r="C93" s="224"/>
      <c r="D93" s="226"/>
      <c r="E93" s="226"/>
      <c r="F93" s="226"/>
      <c r="G93" s="226"/>
      <c r="H93" s="226"/>
      <c r="I93" s="243"/>
    </row>
    <row r="94" spans="1:12" ht="19.149999999999999" customHeight="1" thickBot="1">
      <c r="A94" s="138" t="s">
        <v>88</v>
      </c>
      <c r="B94" s="137"/>
      <c r="C94" s="85"/>
      <c r="D94" s="88"/>
      <c r="E94" s="88"/>
      <c r="F94" s="88"/>
      <c r="G94" s="88"/>
      <c r="H94" s="89"/>
      <c r="I94" s="96"/>
    </row>
    <row r="95" spans="1:12" ht="31.9" customHeight="1" thickBot="1">
      <c r="A95" s="138" t="s">
        <v>89</v>
      </c>
      <c r="B95" s="137"/>
      <c r="C95" s="85"/>
      <c r="D95" s="88"/>
      <c r="E95" s="88"/>
      <c r="F95" s="88"/>
      <c r="G95" s="88"/>
      <c r="H95" s="89"/>
      <c r="I95" s="96"/>
    </row>
    <row r="96" spans="1:12" ht="15.75">
      <c r="A96" s="71" t="s">
        <v>18</v>
      </c>
      <c r="B96" s="223"/>
      <c r="C96" s="223"/>
      <c r="D96" s="225"/>
      <c r="E96" s="225"/>
      <c r="F96" s="225"/>
      <c r="G96" s="225"/>
      <c r="H96" s="229"/>
      <c r="I96" s="242"/>
    </row>
    <row r="97" spans="1:9" ht="22.5" customHeight="1" thickBot="1">
      <c r="A97" s="138" t="s">
        <v>90</v>
      </c>
      <c r="B97" s="224"/>
      <c r="C97" s="224"/>
      <c r="D97" s="226"/>
      <c r="E97" s="226"/>
      <c r="F97" s="226"/>
      <c r="G97" s="226"/>
      <c r="H97" s="230"/>
      <c r="I97" s="243"/>
    </row>
    <row r="98" spans="1:9" ht="17.45" customHeight="1" thickBot="1">
      <c r="A98" s="138" t="s">
        <v>91</v>
      </c>
      <c r="B98" s="137"/>
      <c r="C98" s="85"/>
      <c r="D98" s="88"/>
      <c r="E98" s="88"/>
      <c r="F98" s="88"/>
      <c r="G98" s="88"/>
      <c r="H98" s="89"/>
      <c r="I98" s="96"/>
    </row>
    <row r="99" spans="1:9" ht="31.15" customHeight="1" thickBot="1">
      <c r="A99" s="84" t="s">
        <v>92</v>
      </c>
      <c r="B99" s="137"/>
      <c r="C99" s="85" t="s">
        <v>75</v>
      </c>
      <c r="D99" s="88">
        <f>E99+F99+G99+I99</f>
        <v>25152.71</v>
      </c>
      <c r="E99" s="88"/>
      <c r="F99" s="88">
        <v>0</v>
      </c>
      <c r="G99" s="88"/>
      <c r="H99" s="89"/>
      <c r="I99" s="90">
        <v>25152.71</v>
      </c>
    </row>
    <row r="100" spans="1:9" ht="32.450000000000003" customHeight="1" thickBot="1">
      <c r="A100" s="9" t="s">
        <v>93</v>
      </c>
      <c r="B100" s="43"/>
      <c r="C100" s="10" t="s">
        <v>75</v>
      </c>
      <c r="D100" s="88">
        <f>E100+F100+G100+I100</f>
        <v>924399.61999999988</v>
      </c>
      <c r="E100" s="43"/>
      <c r="F100" s="43">
        <v>615515.19999999995</v>
      </c>
      <c r="G100" s="43"/>
      <c r="H100" s="7"/>
      <c r="I100" s="129">
        <v>308884.42</v>
      </c>
    </row>
    <row r="101" spans="1:9" ht="15.75">
      <c r="A101" s="11"/>
    </row>
    <row r="102" spans="1:9" ht="15.75">
      <c r="A102" s="11"/>
    </row>
    <row r="103" spans="1:9" ht="15.75">
      <c r="A103" s="11"/>
    </row>
    <row r="104" spans="1:9" ht="15.75">
      <c r="A104" s="11"/>
    </row>
    <row r="105" spans="1:9" ht="15.75">
      <c r="A105" s="11"/>
    </row>
    <row r="106" spans="1:9" ht="15.75">
      <c r="A106" s="11"/>
    </row>
    <row r="107" spans="1:9" ht="15.75">
      <c r="A107" s="11"/>
    </row>
    <row r="108" spans="1:9" ht="15.75">
      <c r="A108" s="11"/>
    </row>
    <row r="109" spans="1:9" ht="15.75">
      <c r="A109" s="11"/>
    </row>
    <row r="110" spans="1:9" ht="15.75">
      <c r="A110" s="11"/>
    </row>
    <row r="111" spans="1:9" ht="15.75">
      <c r="A111" s="11"/>
    </row>
    <row r="112" spans="1:9" ht="15.75">
      <c r="A112" s="11"/>
    </row>
    <row r="113" spans="1:1" ht="15.75">
      <c r="A113" s="11"/>
    </row>
    <row r="114" spans="1:1" ht="15.75">
      <c r="A114" s="11"/>
    </row>
  </sheetData>
  <mergeCells count="73">
    <mergeCell ref="I92:I93"/>
    <mergeCell ref="I96:I97"/>
    <mergeCell ref="I65:I66"/>
    <mergeCell ref="H96:H97"/>
    <mergeCell ref="I13:I14"/>
    <mergeCell ref="I41:I42"/>
    <mergeCell ref="I44:I45"/>
    <mergeCell ref="I56:I57"/>
    <mergeCell ref="H41:H42"/>
    <mergeCell ref="B65:B66"/>
    <mergeCell ref="C65:C66"/>
    <mergeCell ref="D65:D66"/>
    <mergeCell ref="E65:E66"/>
    <mergeCell ref="F65:F66"/>
    <mergeCell ref="G65:G66"/>
    <mergeCell ref="C56:C57"/>
    <mergeCell ref="D56:D57"/>
    <mergeCell ref="E56:E57"/>
    <mergeCell ref="F56:F57"/>
    <mergeCell ref="G56:G57"/>
    <mergeCell ref="A1:G1"/>
    <mergeCell ref="A2:G2"/>
    <mergeCell ref="A4:A9"/>
    <mergeCell ref="C4:C9"/>
    <mergeCell ref="E6:E9"/>
    <mergeCell ref="E4:I4"/>
    <mergeCell ref="E5:I5"/>
    <mergeCell ref="B4:B9"/>
    <mergeCell ref="D4:D9"/>
    <mergeCell ref="G6:G9"/>
    <mergeCell ref="I11:I12"/>
    <mergeCell ref="B96:B97"/>
    <mergeCell ref="C96:C97"/>
    <mergeCell ref="D96:D97"/>
    <mergeCell ref="E96:E97"/>
    <mergeCell ref="F96:F97"/>
    <mergeCell ref="G96:G97"/>
    <mergeCell ref="H56:H57"/>
    <mergeCell ref="B92:B93"/>
    <mergeCell ref="C92:C93"/>
    <mergeCell ref="D92:D93"/>
    <mergeCell ref="E92:E93"/>
    <mergeCell ref="F92:F93"/>
    <mergeCell ref="G92:G93"/>
    <mergeCell ref="H92:H93"/>
    <mergeCell ref="B56:B57"/>
    <mergeCell ref="G44:G45"/>
    <mergeCell ref="H44:H45"/>
    <mergeCell ref="B41:B42"/>
    <mergeCell ref="C41:C42"/>
    <mergeCell ref="D41:D42"/>
    <mergeCell ref="E41:E42"/>
    <mergeCell ref="F41:F42"/>
    <mergeCell ref="G41:G42"/>
    <mergeCell ref="B44:B45"/>
    <mergeCell ref="C44:C45"/>
    <mergeCell ref="D44:D45"/>
    <mergeCell ref="E44:E45"/>
    <mergeCell ref="F44:F45"/>
    <mergeCell ref="H11:H12"/>
    <mergeCell ref="B13:B14"/>
    <mergeCell ref="C13:C14"/>
    <mergeCell ref="D13:D14"/>
    <mergeCell ref="E13:E14"/>
    <mergeCell ref="F13:F14"/>
    <mergeCell ref="G13:G14"/>
    <mergeCell ref="H13:H14"/>
    <mergeCell ref="B11:B12"/>
    <mergeCell ref="C11:C12"/>
    <mergeCell ref="D11:D12"/>
    <mergeCell ref="E11:E12"/>
    <mergeCell ref="F11:F12"/>
    <mergeCell ref="G11:G12"/>
  </mergeCells>
  <hyperlinks>
    <hyperlink ref="F8" r:id="rId1" display="consultantplus://offline/ref=E18600745EBC44CEAA2F53ED324B832AC14D0D5C880FA7E01462A3124D06308CC6831D6314A402F1A3E7AA366F7E5709E429966D577FOCV9P"/>
    <hyperlink ref="F9" r:id="rId2" display="consultantplus://offline/ref=E18600745EBC44CEAA2F53ED324B832AC14D0D5C880FA7E01462A3124D06308CC6831D6314A402F1A3E7AA366F7E5709E429966D577FOCV9P"/>
  </hyperlinks>
  <pageMargins left="0.22" right="0.18" top="0.23" bottom="0.28999999999999998" header="0.16" footer="0.18"/>
  <pageSetup paperSize="9" scale="7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>
      <selection activeCell="F31" sqref="F31:F32"/>
    </sheetView>
  </sheetViews>
  <sheetFormatPr defaultRowHeight="15"/>
  <cols>
    <col min="1" max="1" width="11.28515625" customWidth="1"/>
    <col min="2" max="2" width="49.5703125" customWidth="1"/>
    <col min="4" max="5" width="12.42578125" customWidth="1"/>
    <col min="6" max="6" width="16.5703125" customWidth="1"/>
    <col min="7" max="7" width="16.42578125" customWidth="1"/>
    <col min="8" max="8" width="16.7109375" customWidth="1"/>
    <col min="9" max="9" width="16.28515625" customWidth="1"/>
    <col min="13" max="13" width="37.5703125" customWidth="1"/>
  </cols>
  <sheetData>
    <row r="1" spans="1:9" ht="18.75">
      <c r="A1" s="258" t="s">
        <v>98</v>
      </c>
      <c r="B1" s="258"/>
      <c r="C1" s="258"/>
      <c r="D1" s="258"/>
      <c r="E1" s="258"/>
      <c r="F1" s="258"/>
      <c r="G1" s="258"/>
      <c r="H1" s="258"/>
      <c r="I1" s="258"/>
    </row>
    <row r="2" spans="1:9" ht="16.5" thickBot="1">
      <c r="A2" s="3"/>
    </row>
    <row r="3" spans="1:9" ht="16.5" thickBot="1">
      <c r="A3" s="204" t="s">
        <v>99</v>
      </c>
      <c r="B3" s="204" t="s">
        <v>1</v>
      </c>
      <c r="C3" s="204" t="s">
        <v>100</v>
      </c>
      <c r="D3" s="204" t="s">
        <v>101</v>
      </c>
      <c r="E3" s="204" t="s">
        <v>184</v>
      </c>
      <c r="F3" s="245" t="s">
        <v>4</v>
      </c>
      <c r="G3" s="246"/>
      <c r="H3" s="246"/>
      <c r="I3" s="247"/>
    </row>
    <row r="4" spans="1:9" ht="27.75" customHeight="1">
      <c r="A4" s="205"/>
      <c r="B4" s="205"/>
      <c r="C4" s="205"/>
      <c r="D4" s="205"/>
      <c r="E4" s="205"/>
      <c r="F4" s="204" t="s">
        <v>211</v>
      </c>
      <c r="G4" s="204" t="s">
        <v>212</v>
      </c>
      <c r="H4" s="204" t="s">
        <v>213</v>
      </c>
      <c r="I4" s="1" t="s">
        <v>5</v>
      </c>
    </row>
    <row r="5" spans="1:9" ht="50.25" customHeight="1" thickBot="1">
      <c r="A5" s="244"/>
      <c r="B5" s="244"/>
      <c r="C5" s="244"/>
      <c r="D5" s="244"/>
      <c r="E5" s="244"/>
      <c r="F5" s="244"/>
      <c r="G5" s="244"/>
      <c r="H5" s="244"/>
      <c r="I5" s="2" t="s">
        <v>102</v>
      </c>
    </row>
    <row r="6" spans="1:9" ht="16.5" thickBot="1">
      <c r="A6" s="25">
        <v>1</v>
      </c>
      <c r="B6" s="2">
        <v>2</v>
      </c>
      <c r="C6" s="2">
        <v>3</v>
      </c>
      <c r="D6" s="2">
        <v>4</v>
      </c>
      <c r="E6" s="48" t="s">
        <v>185</v>
      </c>
      <c r="F6" s="2">
        <v>5</v>
      </c>
      <c r="G6" s="2">
        <v>6</v>
      </c>
      <c r="H6" s="2">
        <v>7</v>
      </c>
      <c r="I6" s="2">
        <v>8</v>
      </c>
    </row>
    <row r="7" spans="1:9" ht="19.899999999999999" customHeight="1" thickBot="1">
      <c r="A7" s="25">
        <v>1</v>
      </c>
      <c r="B7" s="26" t="s">
        <v>103</v>
      </c>
      <c r="C7" s="10">
        <v>26000</v>
      </c>
      <c r="D7" s="10" t="s">
        <v>7</v>
      </c>
      <c r="E7" s="43"/>
      <c r="F7" s="141">
        <v>24569033.850000001</v>
      </c>
      <c r="G7" s="142">
        <f t="shared" ref="G7:H7" si="0">G8+G10+G11+G16</f>
        <v>19651073</v>
      </c>
      <c r="H7" s="143">
        <f t="shared" si="0"/>
        <v>19658780</v>
      </c>
      <c r="I7" s="10"/>
    </row>
    <row r="8" spans="1:9" ht="14.25" customHeight="1">
      <c r="A8" s="248" t="s">
        <v>104</v>
      </c>
      <c r="B8" s="27" t="s">
        <v>8</v>
      </c>
      <c r="C8" s="248">
        <v>26100</v>
      </c>
      <c r="D8" s="248" t="s">
        <v>7</v>
      </c>
      <c r="E8" s="44"/>
      <c r="F8" s="252"/>
      <c r="G8" s="252"/>
      <c r="H8" s="252"/>
      <c r="I8" s="248"/>
    </row>
    <row r="9" spans="1:9" ht="145.15" customHeight="1" thickBot="1">
      <c r="A9" s="249"/>
      <c r="B9" s="26" t="s">
        <v>105</v>
      </c>
      <c r="C9" s="249"/>
      <c r="D9" s="249"/>
      <c r="E9" s="45"/>
      <c r="F9" s="253"/>
      <c r="G9" s="253"/>
      <c r="H9" s="253"/>
      <c r="I9" s="249"/>
    </row>
    <row r="10" spans="1:9" ht="70.150000000000006" customHeight="1" thickBot="1">
      <c r="A10" s="25" t="s">
        <v>106</v>
      </c>
      <c r="B10" s="26" t="s">
        <v>107</v>
      </c>
      <c r="C10" s="10">
        <v>26200</v>
      </c>
      <c r="D10" s="10" t="s">
        <v>7</v>
      </c>
      <c r="E10" s="43"/>
      <c r="F10" s="141"/>
      <c r="G10" s="141"/>
      <c r="H10" s="141"/>
      <c r="I10" s="10"/>
    </row>
    <row r="11" spans="1:9" ht="65.45" customHeight="1" thickBot="1">
      <c r="A11" s="25" t="s">
        <v>108</v>
      </c>
      <c r="B11" s="26" t="s">
        <v>186</v>
      </c>
      <c r="C11" s="10">
        <v>26300</v>
      </c>
      <c r="D11" s="10" t="s">
        <v>7</v>
      </c>
      <c r="E11" s="43"/>
      <c r="F11" s="141"/>
      <c r="G11" s="141"/>
      <c r="H11" s="141"/>
      <c r="I11" s="10"/>
    </row>
    <row r="12" spans="1:9" ht="31.5" customHeight="1" thickBot="1">
      <c r="A12" s="49" t="s">
        <v>187</v>
      </c>
      <c r="B12" s="50" t="s">
        <v>188</v>
      </c>
      <c r="C12" s="42">
        <v>26310</v>
      </c>
      <c r="D12" s="42" t="s">
        <v>7</v>
      </c>
      <c r="E12" s="42" t="s">
        <v>7</v>
      </c>
      <c r="F12" s="141"/>
      <c r="G12" s="141"/>
      <c r="H12" s="141"/>
      <c r="I12" s="43"/>
    </row>
    <row r="13" spans="1:9" ht="20.25" customHeight="1" thickBot="1">
      <c r="A13" s="49"/>
      <c r="B13" s="50" t="s">
        <v>189</v>
      </c>
      <c r="C13" s="42" t="s">
        <v>190</v>
      </c>
      <c r="D13" s="42"/>
      <c r="E13" s="42"/>
      <c r="F13" s="141"/>
      <c r="G13" s="141"/>
      <c r="H13" s="141"/>
      <c r="I13" s="43"/>
    </row>
    <row r="14" spans="1:9" ht="20.25" customHeight="1" thickBot="1">
      <c r="A14" s="175"/>
      <c r="B14" s="26" t="s">
        <v>227</v>
      </c>
      <c r="C14" s="176" t="s">
        <v>229</v>
      </c>
      <c r="D14" s="176"/>
      <c r="E14" s="176"/>
      <c r="F14" s="141"/>
      <c r="G14" s="141"/>
      <c r="H14" s="141"/>
      <c r="I14" s="43"/>
    </row>
    <row r="15" spans="1:9" ht="30.75" customHeight="1" thickBot="1">
      <c r="A15" s="49" t="s">
        <v>191</v>
      </c>
      <c r="B15" s="50" t="s">
        <v>126</v>
      </c>
      <c r="C15" s="42">
        <v>26320</v>
      </c>
      <c r="D15" s="42" t="s">
        <v>7</v>
      </c>
      <c r="E15" s="42" t="s">
        <v>7</v>
      </c>
      <c r="F15" s="141"/>
      <c r="G15" s="141"/>
      <c r="H15" s="141"/>
      <c r="I15" s="43"/>
    </row>
    <row r="16" spans="1:9" ht="69" customHeight="1" thickBot="1">
      <c r="A16" s="25" t="s">
        <v>109</v>
      </c>
      <c r="B16" s="26" t="s">
        <v>110</v>
      </c>
      <c r="C16" s="10">
        <v>26400</v>
      </c>
      <c r="D16" s="10" t="s">
        <v>7</v>
      </c>
      <c r="E16" s="43"/>
      <c r="F16" s="141">
        <f>F17+F22+F30</f>
        <v>24569033.850000001</v>
      </c>
      <c r="G16" s="141">
        <f>G17+G22+G30</f>
        <v>19651073</v>
      </c>
      <c r="H16" s="141">
        <f t="shared" ref="H16" si="1">H17+H22+H30</f>
        <v>19658780</v>
      </c>
      <c r="I16" s="10"/>
    </row>
    <row r="17" spans="1:13" ht="15.75">
      <c r="A17" s="250" t="s">
        <v>132</v>
      </c>
      <c r="B17" s="27" t="s">
        <v>8</v>
      </c>
      <c r="C17" s="248">
        <v>26410</v>
      </c>
      <c r="D17" s="248" t="s">
        <v>7</v>
      </c>
      <c r="E17" s="44"/>
      <c r="F17" s="252">
        <v>7737320.6399999997</v>
      </c>
      <c r="G17" s="252">
        <f>G19</f>
        <v>9551433</v>
      </c>
      <c r="H17" s="252">
        <f>H19</f>
        <v>9475704</v>
      </c>
      <c r="I17" s="254"/>
    </row>
    <row r="18" spans="1:13" ht="49.5" customHeight="1" thickBot="1">
      <c r="A18" s="251"/>
      <c r="B18" s="26" t="s">
        <v>111</v>
      </c>
      <c r="C18" s="249"/>
      <c r="D18" s="249"/>
      <c r="E18" s="45"/>
      <c r="F18" s="253"/>
      <c r="G18" s="253"/>
      <c r="H18" s="253"/>
      <c r="I18" s="255"/>
      <c r="M18" s="39"/>
    </row>
    <row r="19" spans="1:13" ht="15" customHeight="1">
      <c r="A19" s="248" t="s">
        <v>112</v>
      </c>
      <c r="B19" s="27" t="s">
        <v>8</v>
      </c>
      <c r="C19" s="248">
        <v>26411</v>
      </c>
      <c r="D19" s="248" t="s">
        <v>7</v>
      </c>
      <c r="E19" s="44"/>
      <c r="F19" s="252">
        <v>7737320.6399999997</v>
      </c>
      <c r="G19" s="225">
        <v>9551433</v>
      </c>
      <c r="H19" s="225">
        <v>9475704</v>
      </c>
      <c r="I19" s="254"/>
    </row>
    <row r="20" spans="1:13" ht="17.25" customHeight="1" thickBot="1">
      <c r="A20" s="249"/>
      <c r="B20" s="28" t="s">
        <v>113</v>
      </c>
      <c r="C20" s="249"/>
      <c r="D20" s="249"/>
      <c r="E20" s="45"/>
      <c r="F20" s="253"/>
      <c r="G20" s="226"/>
      <c r="H20" s="226"/>
      <c r="I20" s="255"/>
    </row>
    <row r="21" spans="1:13" ht="18.600000000000001" customHeight="1" thickBot="1">
      <c r="A21" s="25" t="s">
        <v>114</v>
      </c>
      <c r="B21" s="28" t="s">
        <v>115</v>
      </c>
      <c r="C21" s="10">
        <v>26412</v>
      </c>
      <c r="D21" s="10" t="s">
        <v>7</v>
      </c>
      <c r="E21" s="43"/>
      <c r="F21" s="141"/>
      <c r="G21" s="88"/>
      <c r="H21" s="88"/>
      <c r="I21" s="36"/>
    </row>
    <row r="22" spans="1:13" ht="46.9" customHeight="1" thickBot="1">
      <c r="A22" s="25" t="s">
        <v>116</v>
      </c>
      <c r="B22" s="28" t="s">
        <v>117</v>
      </c>
      <c r="C22" s="10">
        <v>26420</v>
      </c>
      <c r="D22" s="10" t="s">
        <v>7</v>
      </c>
      <c r="E22" s="43"/>
      <c r="F22" s="144">
        <v>4323310.88</v>
      </c>
      <c r="G22" s="144">
        <v>0</v>
      </c>
      <c r="H22" s="144">
        <v>0</v>
      </c>
      <c r="I22" s="36"/>
    </row>
    <row r="23" spans="1:13" ht="19.149999999999999" customHeight="1">
      <c r="A23" s="248" t="s">
        <v>118</v>
      </c>
      <c r="B23" s="27" t="s">
        <v>8</v>
      </c>
      <c r="C23" s="223">
        <v>26421</v>
      </c>
      <c r="D23" s="223" t="s">
        <v>7</v>
      </c>
      <c r="E23" s="52"/>
      <c r="F23" s="145"/>
      <c r="G23" s="145"/>
      <c r="H23" s="145"/>
      <c r="I23" s="256"/>
    </row>
    <row r="24" spans="1:13" ht="21.6" customHeight="1" thickBot="1">
      <c r="A24" s="249"/>
      <c r="B24" s="28" t="s">
        <v>113</v>
      </c>
      <c r="C24" s="224"/>
      <c r="D24" s="224"/>
      <c r="E24" s="53"/>
      <c r="F24" s="146">
        <v>4323310.88</v>
      </c>
      <c r="G24" s="146">
        <v>0</v>
      </c>
      <c r="H24" s="146">
        <v>0</v>
      </c>
      <c r="I24" s="257"/>
    </row>
    <row r="25" spans="1:13" ht="21.6" customHeight="1" thickBot="1">
      <c r="A25" s="45"/>
      <c r="B25" s="28" t="s">
        <v>192</v>
      </c>
      <c r="C25" s="42" t="s">
        <v>193</v>
      </c>
      <c r="D25" s="42" t="s">
        <v>24</v>
      </c>
      <c r="E25" s="51"/>
      <c r="F25" s="88"/>
      <c r="G25" s="88"/>
      <c r="H25" s="88"/>
      <c r="I25" s="36"/>
    </row>
    <row r="26" spans="1:13" ht="18.600000000000001" customHeight="1" thickBot="1">
      <c r="A26" s="25" t="s">
        <v>119</v>
      </c>
      <c r="B26" s="28" t="s">
        <v>115</v>
      </c>
      <c r="C26" s="42">
        <v>26422</v>
      </c>
      <c r="D26" s="42" t="s">
        <v>7</v>
      </c>
      <c r="E26" s="42"/>
      <c r="F26" s="88"/>
      <c r="G26" s="88"/>
      <c r="H26" s="88"/>
      <c r="I26" s="36"/>
    </row>
    <row r="27" spans="1:13" ht="36" customHeight="1" thickBot="1">
      <c r="A27" s="25" t="s">
        <v>120</v>
      </c>
      <c r="B27" s="26" t="s">
        <v>121</v>
      </c>
      <c r="C27" s="42">
        <v>26430</v>
      </c>
      <c r="D27" s="42" t="s">
        <v>7</v>
      </c>
      <c r="E27" s="42"/>
      <c r="F27" s="88"/>
      <c r="G27" s="88"/>
      <c r="H27" s="88"/>
      <c r="I27" s="36"/>
    </row>
    <row r="28" spans="1:13" ht="18" customHeight="1" thickBot="1">
      <c r="A28" s="45"/>
      <c r="B28" s="26" t="s">
        <v>192</v>
      </c>
      <c r="C28" s="42" t="s">
        <v>194</v>
      </c>
      <c r="D28" s="43" t="s">
        <v>24</v>
      </c>
      <c r="E28" s="43"/>
      <c r="F28" s="141"/>
      <c r="G28" s="88"/>
      <c r="H28" s="88"/>
      <c r="I28" s="36"/>
    </row>
    <row r="29" spans="1:13" ht="18" customHeight="1" thickBot="1">
      <c r="A29" s="177"/>
      <c r="B29" s="26" t="s">
        <v>227</v>
      </c>
      <c r="C29" s="176" t="s">
        <v>228</v>
      </c>
      <c r="D29" s="43"/>
      <c r="E29" s="43"/>
      <c r="F29" s="141"/>
      <c r="G29" s="88"/>
      <c r="H29" s="88"/>
      <c r="I29" s="178"/>
    </row>
    <row r="30" spans="1:13" ht="32.450000000000003" customHeight="1" thickBot="1">
      <c r="A30" s="25" t="s">
        <v>122</v>
      </c>
      <c r="B30" s="26" t="s">
        <v>123</v>
      </c>
      <c r="C30" s="10">
        <v>26440</v>
      </c>
      <c r="D30" s="10" t="s">
        <v>7</v>
      </c>
      <c r="E30" s="43"/>
      <c r="F30" s="141">
        <v>12508402.33</v>
      </c>
      <c r="G30" s="88">
        <v>10099640</v>
      </c>
      <c r="H30" s="88">
        <v>10183076</v>
      </c>
      <c r="I30" s="36"/>
    </row>
    <row r="31" spans="1:13" ht="17.45" customHeight="1">
      <c r="A31" s="248" t="s">
        <v>124</v>
      </c>
      <c r="B31" s="27" t="s">
        <v>8</v>
      </c>
      <c r="C31" s="248">
        <v>26441</v>
      </c>
      <c r="D31" s="248" t="s">
        <v>7</v>
      </c>
      <c r="E31" s="44"/>
      <c r="F31" s="252">
        <v>12508402.33</v>
      </c>
      <c r="G31" s="225">
        <v>10099640</v>
      </c>
      <c r="H31" s="225">
        <v>10183076</v>
      </c>
      <c r="I31" s="254"/>
    </row>
    <row r="32" spans="1:13" ht="21.6" customHeight="1" thickBot="1">
      <c r="A32" s="249"/>
      <c r="B32" s="28" t="s">
        <v>113</v>
      </c>
      <c r="C32" s="249"/>
      <c r="D32" s="249"/>
      <c r="E32" s="45"/>
      <c r="F32" s="253"/>
      <c r="G32" s="226">
        <v>11291150</v>
      </c>
      <c r="H32" s="226">
        <v>11534450</v>
      </c>
      <c r="I32" s="255"/>
    </row>
    <row r="33" spans="1:9" ht="21.6" customHeight="1" thickBot="1">
      <c r="A33" s="45"/>
      <c r="B33" s="28" t="s">
        <v>192</v>
      </c>
      <c r="C33" s="42" t="s">
        <v>195</v>
      </c>
      <c r="D33" s="42" t="s">
        <v>24</v>
      </c>
      <c r="E33" s="43"/>
      <c r="F33" s="141"/>
      <c r="G33" s="88"/>
      <c r="H33" s="88"/>
      <c r="I33" s="36"/>
    </row>
    <row r="34" spans="1:9" ht="21.6" customHeight="1" thickBot="1">
      <c r="A34" s="177"/>
      <c r="B34" s="26" t="s">
        <v>227</v>
      </c>
      <c r="C34" s="176" t="s">
        <v>230</v>
      </c>
      <c r="D34" s="176"/>
      <c r="E34" s="43"/>
      <c r="F34" s="141"/>
      <c r="G34" s="88"/>
      <c r="H34" s="88"/>
      <c r="I34" s="178"/>
    </row>
    <row r="35" spans="1:9" ht="19.899999999999999" customHeight="1" thickBot="1">
      <c r="A35" s="45" t="s">
        <v>125</v>
      </c>
      <c r="B35" s="28" t="s">
        <v>126</v>
      </c>
      <c r="C35" s="10">
        <v>26442</v>
      </c>
      <c r="D35" s="10" t="s">
        <v>7</v>
      </c>
      <c r="E35" s="43"/>
      <c r="F35" s="141"/>
      <c r="G35" s="88"/>
      <c r="H35" s="88"/>
      <c r="I35" s="36"/>
    </row>
    <row r="36" spans="1:9" ht="66.75" customHeight="1" thickBot="1">
      <c r="A36" s="25" t="s">
        <v>127</v>
      </c>
      <c r="B36" s="28" t="s">
        <v>128</v>
      </c>
      <c r="C36" s="10">
        <v>26500</v>
      </c>
      <c r="D36" s="10" t="s">
        <v>7</v>
      </c>
      <c r="E36" s="43"/>
      <c r="F36" s="141">
        <f>F17+F22+F30</f>
        <v>24569033.850000001</v>
      </c>
      <c r="G36" s="88">
        <f>G16</f>
        <v>19651073</v>
      </c>
      <c r="H36" s="88">
        <f>H16</f>
        <v>19658780</v>
      </c>
      <c r="I36" s="36"/>
    </row>
    <row r="37" spans="1:9" ht="15.75" customHeight="1" thickBot="1">
      <c r="A37" s="248"/>
      <c r="B37" s="26" t="s">
        <v>129</v>
      </c>
      <c r="C37" s="248">
        <v>26510</v>
      </c>
      <c r="D37" s="248"/>
      <c r="E37" s="44"/>
      <c r="F37" s="252">
        <f>F36</f>
        <v>24569033.850000001</v>
      </c>
      <c r="G37" s="225">
        <f>G36</f>
        <v>19651073</v>
      </c>
      <c r="H37" s="225">
        <f>H36</f>
        <v>19658780</v>
      </c>
      <c r="I37" s="248"/>
    </row>
    <row r="38" spans="1:9" ht="16.5" thickBot="1">
      <c r="A38" s="249"/>
      <c r="B38" s="26"/>
      <c r="C38" s="249"/>
      <c r="D38" s="249"/>
      <c r="E38" s="45"/>
      <c r="F38" s="253"/>
      <c r="G38" s="226"/>
      <c r="H38" s="226"/>
      <c r="I38" s="249"/>
    </row>
    <row r="39" spans="1:9" ht="58.9" customHeight="1" thickBot="1">
      <c r="A39" s="25" t="s">
        <v>130</v>
      </c>
      <c r="B39" s="28" t="s">
        <v>131</v>
      </c>
      <c r="C39" s="10">
        <v>26600</v>
      </c>
      <c r="D39" s="10" t="s">
        <v>7</v>
      </c>
      <c r="E39" s="43"/>
      <c r="F39" s="10"/>
      <c r="G39" s="10"/>
      <c r="H39" s="10"/>
      <c r="I39" s="10"/>
    </row>
    <row r="40" spans="1:9" ht="20.45" customHeight="1" thickBot="1">
      <c r="A40" s="248"/>
      <c r="B40" s="29" t="s">
        <v>129</v>
      </c>
      <c r="C40" s="248">
        <v>26610</v>
      </c>
      <c r="D40" s="248"/>
      <c r="E40" s="44"/>
      <c r="F40" s="248"/>
      <c r="G40" s="248"/>
      <c r="H40" s="248"/>
      <c r="I40" s="248"/>
    </row>
    <row r="41" spans="1:9" ht="16.5" thickBot="1">
      <c r="A41" s="249"/>
      <c r="B41" s="24"/>
      <c r="C41" s="249"/>
      <c r="D41" s="249"/>
      <c r="E41" s="45"/>
      <c r="F41" s="249"/>
      <c r="G41" s="249"/>
      <c r="H41" s="249"/>
      <c r="I41" s="249"/>
    </row>
    <row r="43" spans="1:9" ht="18.75">
      <c r="A43" s="30" t="s">
        <v>160</v>
      </c>
    </row>
    <row r="44" spans="1:9" ht="12" customHeight="1">
      <c r="A44" s="30"/>
    </row>
    <row r="45" spans="1:9" ht="12.75" customHeight="1">
      <c r="A45" s="30"/>
    </row>
    <row r="46" spans="1:9" ht="18.75">
      <c r="A46" s="30" t="s">
        <v>161</v>
      </c>
    </row>
    <row r="47" spans="1:9" ht="15.75">
      <c r="A47" s="8"/>
    </row>
    <row r="48" spans="1:9" ht="12" customHeight="1">
      <c r="A48" s="31"/>
    </row>
    <row r="49" spans="1:3" ht="18.75">
      <c r="A49" s="259" t="s">
        <v>162</v>
      </c>
      <c r="B49" s="259"/>
      <c r="C49" s="259"/>
    </row>
  </sheetData>
  <mergeCells count="57">
    <mergeCell ref="H37:H38"/>
    <mergeCell ref="I37:I38"/>
    <mergeCell ref="G31:G32"/>
    <mergeCell ref="A40:A41"/>
    <mergeCell ref="A49:C49"/>
    <mergeCell ref="C31:C32"/>
    <mergeCell ref="D31:D32"/>
    <mergeCell ref="F31:F32"/>
    <mergeCell ref="A1:I1"/>
    <mergeCell ref="D40:D41"/>
    <mergeCell ref="F40:F41"/>
    <mergeCell ref="G40:G41"/>
    <mergeCell ref="H40:H41"/>
    <mergeCell ref="I40:I41"/>
    <mergeCell ref="C40:C41"/>
    <mergeCell ref="I31:I32"/>
    <mergeCell ref="A37:A38"/>
    <mergeCell ref="C37:C38"/>
    <mergeCell ref="D37:D38"/>
    <mergeCell ref="F37:F38"/>
    <mergeCell ref="G37:G38"/>
    <mergeCell ref="H31:H32"/>
    <mergeCell ref="A31:A32"/>
    <mergeCell ref="I19:I20"/>
    <mergeCell ref="A23:A24"/>
    <mergeCell ref="C23:C24"/>
    <mergeCell ref="D23:D24"/>
    <mergeCell ref="I23:I24"/>
    <mergeCell ref="A19:A20"/>
    <mergeCell ref="C19:C20"/>
    <mergeCell ref="D19:D20"/>
    <mergeCell ref="F19:F20"/>
    <mergeCell ref="G19:G20"/>
    <mergeCell ref="H19:H20"/>
    <mergeCell ref="I8:I9"/>
    <mergeCell ref="A17:A18"/>
    <mergeCell ref="C17:C18"/>
    <mergeCell ref="D17:D18"/>
    <mergeCell ref="F17:F18"/>
    <mergeCell ref="G17:G18"/>
    <mergeCell ref="H17:H18"/>
    <mergeCell ref="I17:I18"/>
    <mergeCell ref="A8:A9"/>
    <mergeCell ref="C8:C9"/>
    <mergeCell ref="D8:D9"/>
    <mergeCell ref="F8:F9"/>
    <mergeCell ref="G8:G9"/>
    <mergeCell ref="H8:H9"/>
    <mergeCell ref="A3:A5"/>
    <mergeCell ref="B3:B5"/>
    <mergeCell ref="C3:C5"/>
    <mergeCell ref="D3:D5"/>
    <mergeCell ref="F3:I3"/>
    <mergeCell ref="F4:F5"/>
    <mergeCell ref="G4:G5"/>
    <mergeCell ref="H4:H5"/>
    <mergeCell ref="E3:E5"/>
  </mergeCells>
  <hyperlinks>
    <hyperlink ref="B20" r:id="rId1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_x000b_{КонсультантПлюс}" display="consultantplus://offline/ref=5568B1FED2B4F49F20E07BFB5CDEA912D5C9072422A805FBD52EFC8B85C85B716E46A11A22FC3FB4B9B41F1D2232F7J"/>
    <hyperlink ref="B21" r:id="rId2" tooltip="Федеральный закон от 18.07.2011 N 223-ФЗ (ред. от 01.05.2019) &quot;О закупках товаров, работ, услуг отдельными видами юридических лиц&quot;_x000b_{КонсультантПлюс}" display="consultantplus://offline/ref=5568B1FED2B4F49F20E07BFB5CDEA912D5C9072627A305FBD52EFC8B85C85B716E46A11A22FC3FB4B9B41F1D2232F7J"/>
    <hyperlink ref="B22" r:id="rId3" tooltip="&quot;Бюджетный кодекс Российской Федерации&quot; от 31.07.1998 N 145-ФЗ (ред. от 02.08.2019) (с изм. и доп., вступ. в силу с 01.09.2019)_x000b_{КонсультантПлюс}" display="consultantplus://offline/ref=5568B1FED2B4F49F20E07BFB5CDEA912D5C8032226A205FBD52EFC8B85C85B717C46F91423F127BFE4FB59482E2ED2C08B883AB5B3473FFAJ"/>
    <hyperlink ref="B24" r:id="rId4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_x000b_{КонсультантПлюс}" display="consultantplus://offline/ref=5568B1FED2B4F49F20E07BFB5CDEA912D5C9072422A805FBD52EFC8B85C85B716E46A11A22FC3FB4B9B41F1D2232F7J"/>
    <hyperlink ref="B26" r:id="rId5" tooltip="Федеральный закон от 18.07.2011 N 223-ФЗ (ред. от 01.05.2019) &quot;О закупках товаров, работ, услуг отдельными видами юридических лиц&quot;_x000b_{КонсультантПлюс}" display="consultantplus://offline/ref=5568B1FED2B4F49F20E07BFB5CDEA912D5C9072627A305FBD52EFC8B85C85B716E46A11A22FC3FB4B9B41F1D2232F7J"/>
    <hyperlink ref="B32" r:id="rId6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_x000b_{КонсультантПлюс}" display="consultantplus://offline/ref=5568B1FED2B4F49F20E07BFB5CDEA912D5C9072422A805FBD52EFC8B85C85B716E46A11A22FC3FB4B9B41F1D2232F7J"/>
    <hyperlink ref="B35" r:id="rId7" tooltip="Федеральный закон от 18.07.2011 N 223-ФЗ (ред. от 01.05.2019) &quot;О закупках товаров, работ, услуг отдельными видами юридических лиц&quot;_x000b_{КонсультантПлюс}" display="consultantplus://offline/ref=5568B1FED2B4F49F20E07BFB5CDEA912D5C9072627A305FBD52EFC8B85C85B716E46A11A22FC3FB4B9B41F1D2232F7J"/>
    <hyperlink ref="B36" r:id="rId8" tooltip="Федеральный закон от 05.04.2013 N 44-ФЗ (ред. от 27.06.2019) &quot;О контрактной системе в сфере закупок товаров, работ, услуг для обеспечения государственных и муниципальных нужд&quot; (с изм. и доп., вступ. в силу с 31.07.2019)_x000b_{КонсультантПлюс}" display="consultantplus://offline/ref=5568B1FED2B4F49F20E07BFB5CDEA912D5C9072422A805FBD52EFC8B85C85B716E46A11A22FC3FB4B9B41F1D2232F7J"/>
    <hyperlink ref="B39" r:id="rId9" tooltip="Федеральный закон от 18.07.2011 N 223-ФЗ (ред. от 01.05.2019) &quot;О закупках товаров, работ, услуг отдельными видами юридических лиц&quot;_x000b_{КонсультантПлюс}" display="consultantplus://offline/ref=5568B1FED2B4F49F20E07BFB5CDEA912D5C9072627A305FBD52EFC8B85C85B716E46A11A22FC3FB4B9B41F1D2232F7J"/>
  </hyperlinks>
  <pageMargins left="0.25" right="0.25" top="0.25" bottom="0.28999999999999998" header="0.16" footer="0.21"/>
  <pageSetup paperSize="9" scale="61" fitToHeight="0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6" sqref="A6:M12"/>
    </sheetView>
  </sheetViews>
  <sheetFormatPr defaultRowHeight="15"/>
  <sheetData>
    <row r="1" spans="1:3" ht="18.75">
      <c r="A1" s="30" t="s">
        <v>133</v>
      </c>
    </row>
    <row r="2" spans="1:3" ht="18.75">
      <c r="A2" s="30" t="s">
        <v>134</v>
      </c>
    </row>
    <row r="3" spans="1:3" ht="15.75">
      <c r="A3" s="8" t="s">
        <v>135</v>
      </c>
    </row>
    <row r="4" spans="1:3" ht="18.75">
      <c r="A4" s="8" t="s">
        <v>136</v>
      </c>
    </row>
    <row r="5" spans="1:3" ht="18.75">
      <c r="A5" s="6"/>
    </row>
    <row r="6" spans="1:3" ht="18.75">
      <c r="A6" s="30" t="s">
        <v>137</v>
      </c>
    </row>
    <row r="7" spans="1:3" ht="18.75">
      <c r="A7" s="30" t="s">
        <v>138</v>
      </c>
    </row>
    <row r="8" spans="1:3" ht="18.75">
      <c r="A8" s="30"/>
    </row>
    <row r="9" spans="1:3" ht="18.75">
      <c r="A9" s="30" t="s">
        <v>139</v>
      </c>
    </row>
    <row r="10" spans="1:3" ht="15.75">
      <c r="A10" s="8" t="s">
        <v>140</v>
      </c>
    </row>
    <row r="11" spans="1:3" ht="18">
      <c r="A11" s="31"/>
    </row>
    <row r="12" spans="1:3" ht="18.75">
      <c r="A12" s="233" t="s">
        <v>141</v>
      </c>
      <c r="B12" s="233"/>
      <c r="C12" s="233"/>
    </row>
    <row r="13" spans="1:3" ht="18.75">
      <c r="A13" s="6"/>
    </row>
    <row r="14" spans="1:3" ht="18.75">
      <c r="A14" s="6"/>
    </row>
    <row r="15" spans="1:3" ht="18.75">
      <c r="A15" s="6"/>
    </row>
    <row r="16" spans="1:3" ht="18.75">
      <c r="A16" s="32" t="s">
        <v>142</v>
      </c>
    </row>
  </sheetData>
  <mergeCells count="1">
    <mergeCell ref="A12:C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1.2</vt:lpstr>
      <vt:lpstr>Раздел 2</vt:lpstr>
      <vt:lpstr>Подпись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ПК1</cp:lastModifiedBy>
  <cp:lastPrinted>2022-03-17T09:46:23Z</cp:lastPrinted>
  <dcterms:created xsi:type="dcterms:W3CDTF">2020-01-17T11:52:22Z</dcterms:created>
  <dcterms:modified xsi:type="dcterms:W3CDTF">2022-09-09T11:52:50Z</dcterms:modified>
</cp:coreProperties>
</file>